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C724" lockStructure="1"/>
  <bookViews>
    <workbookView xWindow="240" yWindow="336" windowWidth="12120" windowHeight="9120"/>
  </bookViews>
  <sheets>
    <sheet name="Travel Request" sheetId="2" r:id="rId1"/>
    <sheet name="Travel PVE" sheetId="4" r:id="rId2"/>
    <sheet name="Standards" sheetId="3" r:id="rId3"/>
  </sheets>
  <definedNames>
    <definedName name="_xlnm._FilterDatabase" localSheetId="0" hidden="1">'Travel Request'!$AC$1:$AC$57</definedName>
    <definedName name="_xlnm.Print_Area" localSheetId="2">Standards!$A$1:$J$65</definedName>
    <definedName name="_xlnm.Print_Area" localSheetId="0">'Travel Request'!$A$1:$J$58</definedName>
    <definedName name="_xlnm.Print_Titles" localSheetId="0">'Travel Request'!$1:$2</definedName>
  </definedNames>
  <calcPr calcId="145621"/>
</workbook>
</file>

<file path=xl/calcChain.xml><?xml version="1.0" encoding="utf-8"?>
<calcChain xmlns="http://schemas.openxmlformats.org/spreadsheetml/2006/main">
  <c r="H47" i="2" l="1"/>
  <c r="L5" i="4"/>
  <c r="L9" i="4"/>
  <c r="B7" i="4"/>
  <c r="A28" i="2"/>
  <c r="H45" i="2"/>
  <c r="G37" i="2"/>
  <c r="U6" i="2" s="1"/>
  <c r="H11" i="2"/>
  <c r="E11" i="2"/>
  <c r="H43" i="2"/>
  <c r="H46" i="2"/>
  <c r="AA61" i="2"/>
  <c r="AA62" i="2"/>
  <c r="AA63" i="2"/>
  <c r="AA65" i="2"/>
  <c r="AA64" i="2"/>
  <c r="E55" i="2"/>
  <c r="G55" i="2" s="1"/>
  <c r="J55" i="2" s="1"/>
  <c r="A3" i="2"/>
  <c r="G10" i="2" s="1"/>
  <c r="AA60" i="2"/>
  <c r="H51" i="2"/>
  <c r="G17" i="2"/>
  <c r="D17" i="2"/>
  <c r="AA26" i="2"/>
  <c r="AA27" i="2"/>
  <c r="AA28" i="2"/>
  <c r="AA29" i="2"/>
  <c r="AA25" i="2"/>
  <c r="AA14" i="2"/>
  <c r="AA15" i="2"/>
  <c r="AA16" i="2"/>
  <c r="C14" i="3" s="1"/>
  <c r="AA19" i="2"/>
  <c r="AA20" i="2"/>
  <c r="AA21" i="2"/>
  <c r="AA22" i="2"/>
  <c r="AA56" i="2"/>
  <c r="AA54" i="2"/>
  <c r="AA55" i="2"/>
  <c r="AA57" i="2"/>
  <c r="AE7" i="2"/>
  <c r="A14" i="2"/>
  <c r="D15" i="2"/>
  <c r="F45" i="2"/>
  <c r="J45" i="2" s="1"/>
  <c r="AE8" i="2"/>
  <c r="F47" i="2"/>
  <c r="J47" i="2" s="1"/>
  <c r="AE5" i="2"/>
  <c r="H44" i="2"/>
  <c r="AE6" i="2"/>
  <c r="AA11" i="2"/>
  <c r="AA18" i="2"/>
  <c r="AA32" i="2"/>
  <c r="AA33" i="2"/>
  <c r="AA34" i="2"/>
  <c r="AA35" i="2"/>
  <c r="AA36" i="2"/>
  <c r="Y15" i="2"/>
  <c r="Y20" i="2"/>
  <c r="Y7" i="2"/>
  <c r="Y14" i="2"/>
  <c r="Y10" i="2"/>
  <c r="Y19" i="2"/>
  <c r="Y18" i="2"/>
  <c r="E16" i="2"/>
  <c r="AE1" i="2"/>
  <c r="AE2" i="2"/>
  <c r="H41" i="2"/>
  <c r="AE3" i="2"/>
  <c r="H42" i="2"/>
  <c r="AE4" i="2"/>
  <c r="Y22" i="2"/>
  <c r="Y25" i="2"/>
  <c r="E27" i="2"/>
  <c r="C9" i="4" s="1"/>
  <c r="I27" i="4"/>
  <c r="M12" i="4"/>
  <c r="L12" i="4"/>
  <c r="C16" i="2"/>
  <c r="D51" i="2"/>
  <c r="B64" i="3"/>
  <c r="B57" i="3"/>
  <c r="AA53" i="2"/>
  <c r="AA47" i="2"/>
  <c r="AA48" i="2"/>
  <c r="AA49" i="2"/>
  <c r="AA50" i="2"/>
  <c r="B50" i="3"/>
  <c r="AA46" i="2"/>
  <c r="AA40" i="2"/>
  <c r="AA41" i="2"/>
  <c r="AA42" i="2"/>
  <c r="AA43" i="2"/>
  <c r="B43" i="3"/>
  <c r="AA39" i="2"/>
  <c r="B36" i="3"/>
  <c r="B29" i="3"/>
  <c r="Y3" i="2"/>
  <c r="Y4" i="2"/>
  <c r="Y5" i="2"/>
  <c r="Y6" i="2"/>
  <c r="Y8" i="2"/>
  <c r="Y9" i="2"/>
  <c r="Y11" i="2"/>
  <c r="Y16" i="2"/>
  <c r="Y17" i="2"/>
  <c r="Y21" i="2"/>
  <c r="Y24" i="2"/>
  <c r="Y26" i="2"/>
  <c r="Y27" i="2"/>
  <c r="Y2" i="2"/>
  <c r="C10" i="3"/>
  <c r="C17" i="3" s="1"/>
  <c r="C24" i="3" s="1"/>
  <c r="C31" i="3" s="1"/>
  <c r="C38" i="3" s="1"/>
  <c r="C45" i="3" s="1"/>
  <c r="C52" i="3" s="1"/>
  <c r="J42" i="2"/>
  <c r="D46" i="2"/>
  <c r="J46" i="2"/>
  <c r="D43" i="2"/>
  <c r="J43" i="2"/>
  <c r="V6" i="2"/>
  <c r="J37" i="2"/>
  <c r="D55" i="2" s="1"/>
  <c r="J41" i="2" s="1"/>
  <c r="H55" i="2"/>
  <c r="H56" i="2" s="1"/>
  <c r="C63" i="3"/>
  <c r="AA44" i="2" l="1"/>
  <c r="AA51" i="2"/>
  <c r="D44" i="2"/>
  <c r="D42" i="2"/>
  <c r="E42" i="2"/>
  <c r="E56" i="2"/>
  <c r="G56" i="2" s="1"/>
  <c r="J56" i="2" s="1"/>
  <c r="D57" i="2"/>
  <c r="E57" i="2" s="1"/>
  <c r="G57" i="2" s="1"/>
  <c r="J57" i="2" s="1"/>
  <c r="B27" i="2" s="1"/>
  <c r="D56" i="2"/>
  <c r="E43" i="2"/>
  <c r="E44" i="2"/>
  <c r="E51" i="2"/>
  <c r="J51" i="2" s="1"/>
  <c r="E26" i="2" s="1"/>
  <c r="E46" i="2"/>
  <c r="J44" i="2"/>
  <c r="J58" i="2" s="1"/>
  <c r="I27" i="2" s="1"/>
  <c r="C42" i="3"/>
  <c r="C49" i="3"/>
  <c r="AA37" i="2"/>
  <c r="C35" i="3" s="1"/>
  <c r="AA58" i="2"/>
  <c r="C56" i="3" s="1"/>
  <c r="AA23" i="2"/>
  <c r="C21" i="3" s="1"/>
  <c r="AA30" i="2"/>
  <c r="C28" i="3" s="1"/>
  <c r="H57" i="2"/>
  <c r="F12" i="4"/>
  <c r="G12" i="4"/>
  <c r="D12" i="4"/>
  <c r="H12" i="4"/>
  <c r="O12" i="4"/>
  <c r="O22" i="4" s="1"/>
  <c r="B12" i="4"/>
  <c r="B26" i="2" l="1"/>
</calcChain>
</file>

<file path=xl/sharedStrings.xml><?xml version="1.0" encoding="utf-8"?>
<sst xmlns="http://schemas.openxmlformats.org/spreadsheetml/2006/main" count="354" uniqueCount="225">
  <si>
    <t>DIVISION OF EMERGENCY MANAGEMENT</t>
  </si>
  <si>
    <t>Yes</t>
  </si>
  <si>
    <t>Male</t>
  </si>
  <si>
    <t>HRS</t>
  </si>
  <si>
    <t>%</t>
  </si>
  <si>
    <t>Clark County - Las Vegas (October 1 - December 31)</t>
  </si>
  <si>
    <t>Airfare:</t>
  </si>
  <si>
    <t>No</t>
  </si>
  <si>
    <t>Female</t>
  </si>
  <si>
    <t>Clark County - Las Vegas (January 1 - May 31)</t>
  </si>
  <si>
    <t>OOS Airfare:</t>
  </si>
  <si>
    <t>Clark County - Las Vegas (June 1 - September 30)</t>
  </si>
  <si>
    <t>Motor Pool:</t>
  </si>
  <si>
    <t>Legal Full Name on Drivers License or ID:</t>
  </si>
  <si>
    <t>Date of Birth:</t>
  </si>
  <si>
    <t>Date:</t>
  </si>
  <si>
    <t>Douglas &amp; Carson City Counties - Carson City, Stateline</t>
  </si>
  <si>
    <t>Rental Car:</t>
  </si>
  <si>
    <t>1st Day</t>
  </si>
  <si>
    <t>Last Day</t>
  </si>
  <si>
    <t>Washoe County - Incline Village / Crystal Bay / Reno / Sparks (October 1 - June 30)</t>
  </si>
  <si>
    <t>Public Transportation:</t>
  </si>
  <si>
    <t>Washoe County - Incline Village / Crystal Bay / Reno / Sparks (July 1 - August 31)</t>
  </si>
  <si>
    <t>Airport Parking:</t>
  </si>
  <si>
    <t>Washoe County - Incline Village / Crystal Bay / Reno / Sparks (September 1 - September 30)</t>
  </si>
  <si>
    <t>Mileage:</t>
  </si>
  <si>
    <t>Other Nevada Areas</t>
  </si>
  <si>
    <t>Personal Rate:</t>
  </si>
  <si>
    <t>GSA Rate Link</t>
  </si>
  <si>
    <t>Estimated Trip Total:</t>
  </si>
  <si>
    <t>Advance Requested:</t>
  </si>
  <si>
    <t>Hotel</t>
  </si>
  <si>
    <t>Breakfast</t>
  </si>
  <si>
    <t>Lunch</t>
  </si>
  <si>
    <t>Dinner</t>
  </si>
  <si>
    <t>Supervisor:</t>
  </si>
  <si>
    <t>Incidentals</t>
  </si>
  <si>
    <t>DEM ASO III:</t>
  </si>
  <si>
    <t>DEM Chief:</t>
  </si>
  <si>
    <t xml:space="preserve">Is this Out of State travel? </t>
  </si>
  <si>
    <t>Destination City:</t>
  </si>
  <si>
    <t>Destination County:</t>
  </si>
  <si>
    <t>Description</t>
  </si>
  <si>
    <t>Days</t>
  </si>
  <si>
    <t>Nights</t>
  </si>
  <si>
    <t>Miles</t>
  </si>
  <si>
    <t>Rate %</t>
  </si>
  <si>
    <t>Rates</t>
  </si>
  <si>
    <t>Totals</t>
  </si>
  <si>
    <t>=</t>
  </si>
  <si>
    <t>Motor Pool Car:</t>
  </si>
  <si>
    <t>First Day of Travel:</t>
  </si>
  <si>
    <t>Hrs</t>
  </si>
  <si>
    <t>Full Days of Travel:</t>
  </si>
  <si>
    <t>Last Day of Travel:</t>
  </si>
  <si>
    <t>Est. Trip Total:</t>
  </si>
  <si>
    <t>Travelers Agency:</t>
  </si>
  <si>
    <t>Travelers Phone #:</t>
  </si>
  <si>
    <t>Estimated               Lodging Cost:</t>
  </si>
  <si>
    <t>Is travel greater than 50 miles from the your Work Station?</t>
  </si>
  <si>
    <t>Per Diem Detail:</t>
  </si>
  <si>
    <t>Rate</t>
  </si>
  <si>
    <t xml:space="preserve"> Totals</t>
  </si>
  <si>
    <t>Lodging Detail:</t>
  </si>
  <si>
    <t>Total</t>
  </si>
  <si>
    <t>Do you need Airline reservations?</t>
  </si>
  <si>
    <t>Estimated                Transportation Cost:</t>
  </si>
  <si>
    <t>Funding Source                     Job Number:</t>
  </si>
  <si>
    <t>Budget                  Category:</t>
  </si>
  <si>
    <t>Do you need a                  Motor Pool Car?</t>
  </si>
  <si>
    <t>Will you be car pooling with another traveler?</t>
  </si>
  <si>
    <t>DEM Standard Rates</t>
  </si>
  <si>
    <t>GSA Link</t>
  </si>
  <si>
    <t>Travel Rate Percentages</t>
  </si>
  <si>
    <t xml:space="preserve">U.S. General Services Administration per diem travel rates </t>
  </si>
  <si>
    <t>Hotel:</t>
  </si>
  <si>
    <t>Breakfast:</t>
  </si>
  <si>
    <t>Lunch:</t>
  </si>
  <si>
    <t>Dinner:</t>
  </si>
  <si>
    <t>Incidentals:</t>
  </si>
  <si>
    <t>Total Meals:</t>
  </si>
  <si>
    <t>The M&amp;IE rates differ by travel location.  View the per diem rate for your primary destination to determine which M&amp;IE rates apply.</t>
  </si>
  <si>
    <t>Washoe County - Incline Village/Crystal Bay/Reno/Sparks (October 1 - June 30)</t>
  </si>
  <si>
    <t>Washoe County - Incline Village/Crystal Bay/Reno/Sparks (July 1 - August 31)</t>
  </si>
  <si>
    <t>Washoe County - Incline Village/Crystal Bay/Reno/Sparks (September 1 - September 30)</t>
  </si>
  <si>
    <t>ADVANTAGE PVE Input Form</t>
  </si>
  <si>
    <t>Doc Number:</t>
  </si>
  <si>
    <t>Budget FY:</t>
  </si>
  <si>
    <t>Vendor Name:</t>
  </si>
  <si>
    <t>Acct Period:</t>
  </si>
  <si>
    <t>Doc Total:</t>
  </si>
  <si>
    <t>Vendor Code:</t>
  </si>
  <si>
    <t>LINE #</t>
  </si>
  <si>
    <t>FUND</t>
  </si>
  <si>
    <t>AGENCY</t>
  </si>
  <si>
    <t>ORG</t>
  </si>
  <si>
    <t>SUB ORG</t>
  </si>
  <si>
    <t>OBJECT (G/L)</t>
  </si>
  <si>
    <t>JOB #</t>
  </si>
  <si>
    <t>INVOICE (12 DIGITS)</t>
  </si>
  <si>
    <t>LINE DESCRIPTION (25 DIGITS)</t>
  </si>
  <si>
    <t>$ AMOUNT $</t>
  </si>
  <si>
    <t>-</t>
  </si>
  <si>
    <t>/</t>
  </si>
  <si>
    <t>TEXT BOX (IFS)</t>
  </si>
  <si>
    <t>Prepared By:</t>
  </si>
  <si>
    <t>Vendor Alternate Name:</t>
  </si>
  <si>
    <t>Adv Input By:</t>
  </si>
  <si>
    <t>Pend 3:</t>
  </si>
  <si>
    <t>Pend 4:</t>
  </si>
  <si>
    <t>Warrant #:</t>
  </si>
  <si>
    <t>Warrant Date:</t>
  </si>
  <si>
    <t>BSR Date:</t>
  </si>
  <si>
    <t>Destination State:</t>
  </si>
  <si>
    <t>Joyce Garrett</t>
  </si>
  <si>
    <t>Personal Car</t>
  </si>
  <si>
    <t>DEM Vehicle</t>
  </si>
  <si>
    <t>DEM Budget:</t>
  </si>
  <si>
    <t>Estimated Per Diem Cost:</t>
  </si>
  <si>
    <t xml:space="preserve">                                                                       </t>
  </si>
  <si>
    <t xml:space="preserve">                                                                    </t>
  </si>
  <si>
    <t>Travel Requests must have the following documentation attached upon submittal:</t>
  </si>
  <si>
    <t>Travelers Cell#:</t>
  </si>
  <si>
    <t>Travelers Email Address:</t>
  </si>
  <si>
    <t>Departure City</t>
  </si>
  <si>
    <t>Departure State</t>
  </si>
  <si>
    <r>
      <t xml:space="preserve">Travel Start Date:                                         </t>
    </r>
    <r>
      <rPr>
        <b/>
        <sz val="12"/>
        <color indexed="10"/>
        <rFont val="Times Roman Bold"/>
        <family val="1"/>
      </rPr>
      <t>Enter in this format: 1/2/11</t>
    </r>
  </si>
  <si>
    <r>
      <t>Advance?                          (</t>
    </r>
    <r>
      <rPr>
        <b/>
        <sz val="10"/>
        <color indexed="10"/>
        <rFont val="Times Roman Bold"/>
        <family val="1"/>
      </rPr>
      <t>DEM Staff Only</t>
    </r>
    <r>
      <rPr>
        <b/>
        <sz val="14"/>
        <rFont val="Times Roman Bold"/>
        <family val="1"/>
      </rPr>
      <t>)</t>
    </r>
  </si>
  <si>
    <r>
      <t xml:space="preserve">Travel End Date:                    </t>
    </r>
    <r>
      <rPr>
        <b/>
        <sz val="12"/>
        <color indexed="10"/>
        <rFont val="Times Roman Bold"/>
        <family val="1"/>
      </rPr>
      <t>Enter in this format: 1/2/11</t>
    </r>
  </si>
  <si>
    <r>
      <t xml:space="preserve">Travel End Time:          </t>
    </r>
    <r>
      <rPr>
        <b/>
        <sz val="12"/>
        <color indexed="10"/>
        <rFont val="Times Roman Bold"/>
        <family val="1"/>
      </rPr>
      <t>Time format 5:30 PM</t>
    </r>
  </si>
  <si>
    <t>Length of Travel</t>
  </si>
  <si>
    <t>Total Days in Travel Status:</t>
  </si>
  <si>
    <t>Total Nights in Travel Status:</t>
  </si>
  <si>
    <t>Transportation Detail:</t>
  </si>
  <si>
    <t>Travel Hours</t>
  </si>
  <si>
    <r>
      <t>Trip via Vehicle</t>
    </r>
    <r>
      <rPr>
        <b/>
        <sz val="14"/>
        <rFont val="Times Roman Bold"/>
        <family val="1"/>
      </rPr>
      <t>: Are you using an Agency or Personal Vehicle?</t>
    </r>
  </si>
  <si>
    <r>
      <t xml:space="preserve">Is teleconference or video conference available?                              </t>
    </r>
    <r>
      <rPr>
        <b/>
        <sz val="12"/>
        <color indexed="10"/>
        <rFont val="Times Roman Bold"/>
        <family val="1"/>
      </rPr>
      <t>*Check Box Required*</t>
    </r>
  </si>
  <si>
    <t xml:space="preserve">                                          Individual Travel Request</t>
  </si>
  <si>
    <t xml:space="preserve">The traveler is required to make their own Lodging Accomodations. This Travel Request must be approved prior to you making your Lodging Reservation. </t>
  </si>
  <si>
    <t>PVE  654  EM00000</t>
  </si>
  <si>
    <t>Y. Tonkin</t>
  </si>
  <si>
    <r>
      <t xml:space="preserve">Travelers Budget #:            </t>
    </r>
    <r>
      <rPr>
        <b/>
        <sz val="10"/>
        <color indexed="10"/>
        <rFont val="Times Roman Bold"/>
        <family val="1"/>
      </rPr>
      <t>(for State Employees Only)</t>
    </r>
  </si>
  <si>
    <r>
      <t xml:space="preserve">Travel Purpose:             </t>
    </r>
    <r>
      <rPr>
        <b/>
        <sz val="10"/>
        <color indexed="10"/>
        <rFont val="Times Roman Bold"/>
        <family val="1"/>
      </rPr>
      <t>(do not use Acronyms)</t>
    </r>
    <r>
      <rPr>
        <b/>
        <sz val="14"/>
        <rFont val="Times Roman Bold"/>
        <family val="1"/>
      </rPr>
      <t xml:space="preserve">   </t>
    </r>
  </si>
  <si>
    <r>
      <t xml:space="preserve">Additional Travel Notes:                                </t>
    </r>
    <r>
      <rPr>
        <b/>
        <sz val="10"/>
        <color indexed="10"/>
        <rFont val="Times Roman Bold"/>
        <family val="1"/>
      </rPr>
      <t>(do not use Acronyms)</t>
    </r>
  </si>
  <si>
    <r>
      <t>(1) Printout of applicable GSA rates for the trip, (2) Event Agendas (if applicable), (3) Copies of any reservation documentation, hotels, etc.. (</t>
    </r>
    <r>
      <rPr>
        <i/>
        <sz val="14"/>
        <color indexed="10"/>
        <rFont val="Times Roman Bold"/>
        <family val="1"/>
      </rPr>
      <t>if applicable</t>
    </r>
    <r>
      <rPr>
        <b/>
        <sz val="14"/>
        <color indexed="10"/>
        <rFont val="Times Roman Bold"/>
        <family val="1"/>
      </rPr>
      <t xml:space="preserve">), (4) MapQuest for all claimed mileage (if applicable), (5) A "Late Submission Memo" (if indicated on the 3rd line of this form).    </t>
    </r>
  </si>
  <si>
    <r>
      <t>(Receipt Required to Claim)</t>
    </r>
    <r>
      <rPr>
        <b/>
        <i/>
        <sz val="14"/>
        <rFont val="Times New Roman"/>
        <family val="1"/>
      </rPr>
      <t xml:space="preserve"> Public Transportation:</t>
    </r>
  </si>
  <si>
    <r>
      <t>(Requires Map Quest)</t>
    </r>
    <r>
      <rPr>
        <b/>
        <i/>
        <sz val="14"/>
        <rFont val="Times New Roman"/>
        <family val="1"/>
      </rPr>
      <t xml:space="preserve">          Airport Mileage Cost:</t>
    </r>
  </si>
  <si>
    <r>
      <t>(Receipt Required to Claim)</t>
    </r>
    <r>
      <rPr>
        <b/>
        <i/>
        <sz val="14"/>
        <rFont val="Times New Roman"/>
        <family val="1"/>
      </rPr>
      <t xml:space="preserve">          Airport Parking:</t>
    </r>
  </si>
  <si>
    <r>
      <t>(Requires Map Quest)</t>
    </r>
    <r>
      <rPr>
        <b/>
        <i/>
        <sz val="14"/>
        <rFont val="Times New Roman"/>
        <family val="1"/>
      </rPr>
      <t xml:space="preserve">                             Mileage:</t>
    </r>
  </si>
  <si>
    <r>
      <t>(Receipt Required to Claim)</t>
    </r>
    <r>
      <rPr>
        <b/>
        <i/>
        <sz val="14"/>
        <rFont val="Times New Roman"/>
        <family val="1"/>
      </rPr>
      <t xml:space="preserve">                     Lodging:</t>
    </r>
  </si>
  <si>
    <t>TRAVEL BUDGET and COSTS:</t>
  </si>
  <si>
    <t>TRAVEL CATEGORY COSTS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</si>
  <si>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</si>
  <si>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</si>
  <si>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</si>
  <si>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</si>
  <si>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</si>
  <si>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</si>
  <si>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</si>
  <si>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</si>
  <si>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</si>
  <si>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</si>
  <si>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</si>
  <si>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</si>
  <si>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</si>
  <si>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</si>
  <si>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</si>
  <si>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</si>
  <si>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</si>
  <si>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</si>
  <si>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</si>
  <si>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</si>
  <si>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</si>
  <si>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</si>
  <si>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</si>
  <si>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</si>
  <si>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</si>
  <si>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</si>
  <si>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</si>
  <si>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</si>
  <si>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</si>
  <si>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</si>
  <si>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</si>
  <si>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</si>
  <si>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</si>
  <si>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</si>
  <si>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</si>
  <si>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</si>
  <si>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</si>
  <si>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 xml:space="preserve">Northern Marianas Islands 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</si>
  <si>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</si>
  <si>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</si>
  <si>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</si>
  <si>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</si>
  <si>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</si>
  <si>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</si>
  <si>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</si>
  <si>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</si>
  <si>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</si>
  <si>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</si>
  <si>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</si>
  <si>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</si>
  <si>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 xml:space="preserve">Virginia </t>
  </si>
  <si>
    <t xml:space="preserve">Virgin Islands </t>
  </si>
  <si>
    <t>Washington</t>
  </si>
  <si>
    <t>West Virginia</t>
  </si>
  <si>
    <t>Wisconsin</t>
  </si>
  <si>
    <t xml:space="preserve">Wyoming </t>
  </si>
  <si>
    <t>Column1</t>
  </si>
  <si>
    <r>
      <t xml:space="preserve">(Receipt Required to Claim) </t>
    </r>
    <r>
      <rPr>
        <b/>
        <i/>
        <sz val="12"/>
        <color indexed="10"/>
        <rFont val="Times New Roman"/>
        <family val="1"/>
      </rPr>
      <t xml:space="preserve">       </t>
    </r>
    <r>
      <rPr>
        <b/>
        <i/>
        <sz val="14"/>
        <rFont val="Times New Roman"/>
        <family val="1"/>
      </rPr>
      <t xml:space="preserve">           Rental Car:</t>
    </r>
  </si>
  <si>
    <t>APPR UNIT (B/A &amp; CAT)</t>
  </si>
  <si>
    <t>TRVADV</t>
  </si>
  <si>
    <t>or COMMENTS</t>
  </si>
  <si>
    <t>Chris B. Smith</t>
  </si>
  <si>
    <t>GSA Per Diem Rates Link</t>
  </si>
  <si>
    <t>Per Diem Rates - Website</t>
  </si>
  <si>
    <r>
      <t xml:space="preserve">Travel Start Time:  </t>
    </r>
    <r>
      <rPr>
        <b/>
        <sz val="12"/>
        <color indexed="10"/>
        <rFont val="Times Roman Bold"/>
        <family val="1"/>
      </rPr>
      <t>Time format 6:30 AM</t>
    </r>
  </si>
  <si>
    <t>NOTE: If neither the city nor the county is listed, the location is a standard CONUS destination with a rate of $83.00 for lodging and $46.00 for meals and incidental expenses (M&amp;IE).</t>
  </si>
  <si>
    <t>State Employee ID or Vendor #</t>
  </si>
  <si>
    <r>
      <t xml:space="preserve">If </t>
    </r>
    <r>
      <rPr>
        <b/>
        <u/>
        <sz val="12"/>
        <color indexed="10"/>
        <rFont val="Times Roman Bold"/>
      </rPr>
      <t>yes</t>
    </r>
    <r>
      <rPr>
        <b/>
        <sz val="12"/>
        <color indexed="10"/>
        <rFont val="Times Roman Bold"/>
        <family val="1"/>
      </rPr>
      <t>, please explain need for travel. *REQUIRED*</t>
    </r>
  </si>
  <si>
    <r>
      <t>How does travel support NDEM's Mission?</t>
    </r>
    <r>
      <rPr>
        <b/>
        <sz val="14"/>
        <color indexed="12"/>
        <rFont val="Times Roman Bold"/>
        <family val="1"/>
      </rPr>
      <t xml:space="preserve">                              </t>
    </r>
    <r>
      <rPr>
        <b/>
        <sz val="12"/>
        <color indexed="10"/>
        <rFont val="Times Roman Bold"/>
        <family val="1"/>
      </rPr>
      <t>*Check Box Required*</t>
    </r>
  </si>
  <si>
    <r>
      <t>*</t>
    </r>
    <r>
      <rPr>
        <b/>
        <u/>
        <sz val="12"/>
        <color indexed="10"/>
        <rFont val="Times Roman Bold"/>
      </rPr>
      <t>Explanation Required</t>
    </r>
    <r>
      <rPr>
        <b/>
        <sz val="12"/>
        <color indexed="10"/>
        <rFont val="Times Roman Bold"/>
        <family val="1"/>
      </rPr>
      <t xml:space="preserve">* (Please identify your role and/or responsibility) </t>
    </r>
  </si>
  <si>
    <t>Gender:</t>
  </si>
  <si>
    <t>Departure Address: Enter Home or Work Station</t>
  </si>
  <si>
    <t>Eff.  January 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</si>
</sst>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h]:mm:ss;@"/>
    <numFmt numFmtId="165" formatCode="[$-409]mmmm\ d\,\ yyyy;@"/>
    <numFmt numFmtId="166" formatCode="[$-F800]dddd\,\ mmmm\ dd\,\ yyyy"/>
    <numFmt numFmtId="167" formatCode="m/d/yyyy;@"/>
    <numFmt numFmtId="168" formatCode="0####"/>
    <numFmt numFmtId="169" formatCode="[&lt;=9999999]###\-####;\(###\)\ ###\-####"/>
    <numFmt numFmtId="170" formatCode="_(&quot;$&quot;* #,##0.000_);_(&quot;$&quot;* \(#,##0.000\);_(&quot;$&quot;* &quot;-&quot;???_);_(@_)"/>
    <numFmt numFmtId="171" formatCode="0#"/>
    <numFmt numFmtId="172" formatCode="h:mm;@"/>
    <numFmt numFmtId="173" formatCode="0.0"/>
    <numFmt numFmtId="174" formatCode="&quot;$&quot;#,##0.00"/>
    <numFmt numFmtId="175" formatCode="mm/dd/yy;@"/>
    <numFmt numFmtId="176" formatCode="0000"/>
    <numFmt numFmtId="177" formatCode="m/d/yy;@"/>
    <numFmt numFmtId="178" formatCode="&quot;$&quot;#,##0"/>
  </numFmts>
  <fonts count="90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color indexed="12"/>
      <name val="Arial"/>
    </font>
    <font>
      <b/>
      <i/>
      <sz val="14"/>
      <name val="Arial"/>
      <family val="2"/>
    </font>
    <font>
      <sz val="14"/>
      <color indexed="9"/>
      <name val="Arial"/>
      <family val="2"/>
    </font>
    <font>
      <i/>
      <sz val="14"/>
      <name val="Arial"/>
      <family val="2"/>
    </font>
    <font>
      <b/>
      <i/>
      <sz val="11"/>
      <color indexed="10"/>
      <name val="Arial"/>
      <family val="2"/>
    </font>
    <font>
      <sz val="10"/>
      <name val="Arial"/>
      <family val="2"/>
    </font>
    <font>
      <sz val="8"/>
      <name val="Arial"/>
    </font>
    <font>
      <b/>
      <sz val="12"/>
      <color indexed="22"/>
      <name val="Arial"/>
      <family val="2"/>
    </font>
    <font>
      <b/>
      <i/>
      <sz val="14"/>
      <color indexed="10"/>
      <name val="Arial"/>
      <family val="2"/>
    </font>
    <font>
      <b/>
      <sz val="24"/>
      <color indexed="22"/>
      <name val="Arial"/>
      <family val="2"/>
    </font>
    <font>
      <sz val="12"/>
      <color indexed="22"/>
      <name val="Arial"/>
      <family val="2"/>
    </font>
    <font>
      <b/>
      <sz val="14"/>
      <color indexed="22"/>
      <name val="Arial"/>
      <family val="2"/>
    </font>
    <font>
      <u/>
      <sz val="10"/>
      <color indexed="22"/>
      <name val="Arial"/>
      <family val="2"/>
    </font>
    <font>
      <sz val="14"/>
      <color indexed="22"/>
      <name val="Arial"/>
      <family val="2"/>
    </font>
    <font>
      <i/>
      <sz val="14"/>
      <color indexed="22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13"/>
      <name val="Arial"/>
      <family val="2"/>
    </font>
    <font>
      <sz val="10"/>
      <color indexed="9"/>
      <name val="Arial"/>
    </font>
    <font>
      <b/>
      <sz val="10"/>
      <name val="Arial"/>
      <family val="2"/>
    </font>
    <font>
      <sz val="8"/>
      <color indexed="9"/>
      <name val="Arial"/>
      <family val="2"/>
    </font>
    <font>
      <sz val="9"/>
      <name val="Arial"/>
    </font>
    <font>
      <sz val="10"/>
      <color indexed="8"/>
      <name val="Arial"/>
    </font>
    <font>
      <sz val="9"/>
      <color indexed="8"/>
      <name val="Arial"/>
    </font>
    <font>
      <b/>
      <sz val="10"/>
      <name val="Arial"/>
    </font>
    <font>
      <u/>
      <sz val="10"/>
      <name val="Arial"/>
    </font>
    <font>
      <sz val="12"/>
      <color indexed="8"/>
      <name val="Arial"/>
      <family val="2"/>
    </font>
    <font>
      <sz val="16"/>
      <color indexed="9"/>
      <name val="Arial"/>
    </font>
    <font>
      <sz val="10"/>
      <name val="Arial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indexed="18"/>
      <name val="Arial"/>
      <family val="2"/>
    </font>
    <font>
      <sz val="14"/>
      <name val="Arial"/>
    </font>
    <font>
      <sz val="12"/>
      <name val="Arial"/>
    </font>
    <font>
      <u/>
      <sz val="10"/>
      <name val="Arial"/>
      <family val="2"/>
    </font>
    <font>
      <sz val="10"/>
      <color indexed="55"/>
      <name val="Arial"/>
      <family val="2"/>
    </font>
    <font>
      <sz val="10"/>
      <color indexed="22"/>
      <name val="Arial"/>
      <family val="2"/>
    </font>
    <font>
      <b/>
      <i/>
      <sz val="10"/>
      <color indexed="22"/>
      <name val="Arial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ahoma"/>
      <family val="2"/>
    </font>
    <font>
      <b/>
      <sz val="14"/>
      <name val="Times Roman Bold"/>
      <family val="1"/>
    </font>
    <font>
      <b/>
      <sz val="24"/>
      <name val="Times Roman Bold"/>
      <family val="1"/>
    </font>
    <font>
      <b/>
      <sz val="20"/>
      <name val="Times Roman Bold"/>
      <family val="1"/>
    </font>
    <font>
      <sz val="14"/>
      <name val="Times Roman Bold"/>
      <family val="1"/>
    </font>
    <font>
      <sz val="12"/>
      <name val="Times Roman Bold"/>
      <family val="1"/>
    </font>
    <font>
      <b/>
      <sz val="14"/>
      <color indexed="8"/>
      <name val="Times Roman Bold"/>
      <family val="1"/>
    </font>
    <font>
      <sz val="10"/>
      <name val="Times Roman Bold"/>
      <family val="1"/>
    </font>
    <font>
      <u/>
      <sz val="14"/>
      <color indexed="22"/>
      <name val="Times Roman Bold"/>
      <family val="1"/>
    </font>
    <font>
      <b/>
      <sz val="10"/>
      <name val="Times Roman Bold"/>
      <family val="1"/>
    </font>
    <font>
      <b/>
      <sz val="11"/>
      <name val="Times Roman Bold"/>
      <family val="1"/>
    </font>
    <font>
      <sz val="10"/>
      <color indexed="22"/>
      <name val="Times Roman Bold"/>
      <family val="1"/>
    </font>
    <font>
      <b/>
      <i/>
      <sz val="10"/>
      <color indexed="22"/>
      <name val="Times Roman Bold"/>
      <family val="1"/>
    </font>
    <font>
      <sz val="12"/>
      <color indexed="22"/>
      <name val="Times Roman Bold"/>
      <family val="1"/>
    </font>
    <font>
      <sz val="12"/>
      <color indexed="8"/>
      <name val="Times Roman Bold"/>
      <family val="1"/>
    </font>
    <font>
      <b/>
      <sz val="14"/>
      <color indexed="22"/>
      <name val="Times Roman Bold"/>
      <family val="1"/>
    </font>
    <font>
      <b/>
      <sz val="12"/>
      <color indexed="10"/>
      <name val="Times Roman Bold"/>
      <family val="1"/>
    </font>
    <font>
      <b/>
      <sz val="10"/>
      <color indexed="10"/>
      <name val="Times Roman Bold"/>
      <family val="1"/>
    </font>
    <font>
      <u/>
      <sz val="14"/>
      <name val="Times Roman Bold"/>
      <family val="1"/>
    </font>
    <font>
      <b/>
      <sz val="14"/>
      <color indexed="10"/>
      <name val="Times Roman Bold"/>
      <family val="1"/>
    </font>
    <font>
      <i/>
      <sz val="14"/>
      <color indexed="10"/>
      <name val="Times Roman Bold"/>
      <family val="1"/>
    </font>
    <font>
      <b/>
      <sz val="14"/>
      <color indexed="12"/>
      <name val="Times Roman Bold"/>
      <family val="1"/>
    </font>
    <font>
      <b/>
      <sz val="12"/>
      <name val="Times Roman Bold"/>
      <family val="1"/>
    </font>
    <font>
      <i/>
      <u/>
      <sz val="14"/>
      <name val="Arial"/>
      <family val="2"/>
    </font>
    <font>
      <b/>
      <i/>
      <u/>
      <sz val="14"/>
      <name val="Times Roman Bold"/>
      <family val="1"/>
    </font>
    <font>
      <i/>
      <sz val="14"/>
      <name val="Times New Roman"/>
      <family val="1"/>
    </font>
    <font>
      <b/>
      <i/>
      <u/>
      <sz val="14"/>
      <name val="Times New Roman"/>
      <family val="1"/>
    </font>
    <font>
      <b/>
      <i/>
      <sz val="14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u/>
      <sz val="14"/>
      <color indexed="12"/>
      <name val="Arial"/>
    </font>
    <font>
      <b/>
      <u/>
      <sz val="16"/>
      <name val="Times Roman Bold"/>
      <family val="1"/>
    </font>
    <font>
      <sz val="10"/>
      <color indexed="10"/>
      <name val="Arial"/>
    </font>
    <font>
      <b/>
      <i/>
      <sz val="14"/>
      <color indexed="60"/>
      <name val="Arial"/>
      <family val="2"/>
    </font>
    <font>
      <b/>
      <sz val="12"/>
      <color indexed="10"/>
      <name val="Times New Roman"/>
      <family val="1"/>
    </font>
    <font>
      <b/>
      <sz val="14"/>
      <name val="Times New Roman"/>
      <family val="1"/>
    </font>
    <font>
      <b/>
      <i/>
      <sz val="12"/>
      <color indexed="10"/>
      <name val="Times New Roman"/>
      <family val="1"/>
    </font>
    <font>
      <u/>
      <sz val="12"/>
      <color indexed="12"/>
      <name val="Arial"/>
      <family val="2"/>
    </font>
    <font>
      <b/>
      <u/>
      <sz val="12"/>
      <color indexed="10"/>
      <name val="Times Roman Bold"/>
    </font>
    <font>
      <b/>
      <sz val="12"/>
      <color indexed="8"/>
      <name val="Times Roman Bold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3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vertical="center" wrapText="1"/>
    </xf>
    <xf numFmtId="0" fontId="10" fillId="0" borderId="4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173" fontId="7" fillId="0" borderId="0" xfId="0" applyNumberFormat="1" applyFont="1" applyFill="1" applyBorder="1" applyAlignment="1" applyProtection="1">
      <alignment horizontal="left" vertical="center"/>
    </xf>
    <xf numFmtId="173" fontId="7" fillId="0" borderId="6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right" vertical="center" wrapText="1"/>
    </xf>
    <xf numFmtId="0" fontId="7" fillId="0" borderId="11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44" fontId="11" fillId="0" borderId="10" xfId="0" applyNumberFormat="1" applyFont="1" applyFill="1" applyBorder="1" applyAlignment="1" applyProtection="1">
      <alignment horizontal="center" vertical="center"/>
    </xf>
    <xf numFmtId="44" fontId="11" fillId="0" borderId="0" xfId="0" applyNumberFormat="1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</xf>
    <xf numFmtId="0" fontId="4" fillId="3" borderId="0" xfId="0" applyFont="1" applyFill="1" applyProtection="1"/>
    <xf numFmtId="0" fontId="4" fillId="3" borderId="0" xfId="0" applyFont="1" applyFill="1" applyAlignment="1" applyProtection="1">
      <alignment horizontal="left" vertical="top"/>
    </xf>
    <xf numFmtId="0" fontId="4" fillId="0" borderId="5" xfId="0" applyFont="1" applyFill="1" applyBorder="1" applyProtection="1"/>
    <xf numFmtId="0" fontId="4" fillId="0" borderId="0" xfId="0" applyFont="1" applyFill="1" applyBorder="1" applyProtection="1"/>
    <xf numFmtId="0" fontId="4" fillId="0" borderId="11" xfId="0" applyFont="1" applyFill="1" applyBorder="1" applyAlignment="1" applyProtection="1">
      <alignment horizontal="left" vertical="top"/>
    </xf>
    <xf numFmtId="0" fontId="4" fillId="3" borderId="0" xfId="0" applyFont="1" applyFill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vertical="center"/>
    </xf>
    <xf numFmtId="2" fontId="7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vertical="center" wrapText="1"/>
    </xf>
    <xf numFmtId="0" fontId="18" fillId="3" borderId="0" xfId="0" applyFont="1" applyFill="1" applyBorder="1" applyProtection="1"/>
    <xf numFmtId="0" fontId="18" fillId="3" borderId="0" xfId="0" applyFont="1" applyFill="1" applyProtection="1"/>
    <xf numFmtId="165" fontId="19" fillId="3" borderId="0" xfId="0" applyNumberFormat="1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20" fillId="3" borderId="0" xfId="2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vertical="center"/>
    </xf>
    <xf numFmtId="18" fontId="19" fillId="3" borderId="0" xfId="0" applyNumberFormat="1" applyFont="1" applyFill="1" applyBorder="1" applyAlignment="1" applyProtection="1">
      <alignment vertical="center" wrapText="1"/>
    </xf>
    <xf numFmtId="0" fontId="21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vertical="top" wrapText="1"/>
    </xf>
    <xf numFmtId="0" fontId="22" fillId="3" borderId="0" xfId="0" applyFont="1" applyFill="1" applyBorder="1" applyAlignment="1" applyProtection="1">
      <alignment vertical="center"/>
    </xf>
    <xf numFmtId="44" fontId="18" fillId="3" borderId="0" xfId="0" applyNumberFormat="1" applyFont="1" applyFill="1" applyBorder="1" applyAlignment="1" applyProtection="1">
      <alignment vertical="center"/>
    </xf>
    <xf numFmtId="44" fontId="19" fillId="3" borderId="0" xfId="0" applyNumberFormat="1" applyFont="1" applyFill="1" applyBorder="1" applyAlignment="1" applyProtection="1">
      <alignment vertical="center"/>
    </xf>
    <xf numFmtId="44" fontId="15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24" fillId="4" borderId="19" xfId="0" applyFont="1" applyFill="1" applyBorder="1" applyAlignment="1" applyProtection="1">
      <alignment vertical="center" wrapText="1"/>
    </xf>
    <xf numFmtId="0" fontId="23" fillId="4" borderId="20" xfId="0" applyFont="1" applyFill="1" applyBorder="1" applyAlignment="1" applyProtection="1">
      <alignment horizontal="center"/>
    </xf>
    <xf numFmtId="0" fontId="25" fillId="4" borderId="3" xfId="0" applyFont="1" applyFill="1" applyBorder="1" applyProtection="1"/>
    <xf numFmtId="0" fontId="1" fillId="4" borderId="4" xfId="0" applyFont="1" applyFill="1" applyBorder="1" applyProtection="1"/>
    <xf numFmtId="0" fontId="24" fillId="4" borderId="21" xfId="0" applyFont="1" applyFill="1" applyBorder="1" applyAlignment="1" applyProtection="1">
      <alignment horizontal="right" vertical="center"/>
    </xf>
    <xf numFmtId="44" fontId="13" fillId="0" borderId="22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24" fillId="4" borderId="23" xfId="0" applyFont="1" applyFill="1" applyBorder="1" applyAlignment="1" applyProtection="1">
      <alignment horizontal="right" vertical="center"/>
    </xf>
    <xf numFmtId="44" fontId="1" fillId="0" borderId="24" xfId="0" applyNumberFormat="1" applyFont="1" applyFill="1" applyBorder="1" applyAlignment="1" applyProtection="1">
      <alignment vertical="center"/>
    </xf>
    <xf numFmtId="170" fontId="13" fillId="0" borderId="5" xfId="0" applyNumberFormat="1" applyFont="1" applyFill="1" applyBorder="1" applyAlignment="1" applyProtection="1">
      <alignment horizontal="center" vertical="center"/>
    </xf>
    <xf numFmtId="170" fontId="13" fillId="0" borderId="10" xfId="0" applyNumberFormat="1" applyFont="1" applyFill="1" applyBorder="1" applyAlignment="1" applyProtection="1">
      <alignment vertical="center"/>
    </xf>
    <xf numFmtId="0" fontId="27" fillId="4" borderId="20" xfId="0" applyFont="1" applyFill="1" applyBorder="1" applyAlignment="1" applyProtection="1">
      <alignment horizontal="center"/>
    </xf>
    <xf numFmtId="0" fontId="27" fillId="4" borderId="18" xfId="0" applyFont="1" applyFill="1" applyBorder="1" applyAlignment="1" applyProtection="1">
      <alignment horizontal="center"/>
    </xf>
    <xf numFmtId="0" fontId="28" fillId="3" borderId="0" xfId="0" applyFont="1" applyFill="1" applyAlignment="1" applyProtection="1">
      <alignment vertical="center"/>
    </xf>
    <xf numFmtId="44" fontId="13" fillId="0" borderId="24" xfId="0" applyNumberFormat="1" applyFont="1" applyFill="1" applyBorder="1" applyAlignment="1" applyProtection="1">
      <alignment horizontal="center" vertical="center"/>
    </xf>
    <xf numFmtId="44" fontId="13" fillId="0" borderId="25" xfId="0" applyNumberFormat="1" applyFont="1" applyFill="1" applyBorder="1" applyAlignment="1" applyProtection="1">
      <alignment vertical="center"/>
    </xf>
    <xf numFmtId="44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9" fontId="1" fillId="0" borderId="26" xfId="0" applyNumberFormat="1" applyFont="1" applyFill="1" applyBorder="1" applyAlignment="1" applyProtection="1">
      <alignment horizontal="center"/>
    </xf>
    <xf numFmtId="0" fontId="24" fillId="4" borderId="8" xfId="0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24" fillId="4" borderId="8" xfId="0" applyFont="1" applyFill="1" applyBorder="1" applyAlignment="1" applyProtection="1">
      <alignment horizontal="right" vertical="center" wrapText="1"/>
    </xf>
    <xf numFmtId="0" fontId="1" fillId="5" borderId="27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25" fillId="4" borderId="3" xfId="0" applyFont="1" applyFill="1" applyBorder="1" applyAlignment="1" applyProtection="1">
      <alignment horizontal="left" vertical="center"/>
    </xf>
    <xf numFmtId="0" fontId="25" fillId="4" borderId="4" xfId="0" applyFont="1" applyFill="1" applyBorder="1" applyAlignment="1" applyProtection="1">
      <alignment horizontal="left" vertical="center"/>
    </xf>
    <xf numFmtId="0" fontId="30" fillId="0" borderId="29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/>
    </xf>
    <xf numFmtId="9" fontId="1" fillId="0" borderId="26" xfId="0" applyNumberFormat="1" applyFont="1" applyFill="1" applyBorder="1" applyAlignment="1" applyProtection="1">
      <alignment horizontal="center" vertical="center"/>
    </xf>
    <xf numFmtId="0" fontId="24" fillId="4" borderId="30" xfId="0" applyFont="1" applyFill="1" applyBorder="1" applyAlignment="1" applyProtection="1">
      <alignment horizontal="right" vertical="center" wrapText="1"/>
    </xf>
    <xf numFmtId="0" fontId="30" fillId="0" borderId="31" xfId="0" applyFont="1" applyFill="1" applyBorder="1" applyAlignment="1" applyProtection="1">
      <alignment horizontal="center" vertical="center" wrapText="1"/>
    </xf>
    <xf numFmtId="0" fontId="31" fillId="0" borderId="32" xfId="0" applyFont="1" applyFill="1" applyBorder="1" applyAlignment="1" applyProtection="1">
      <alignment horizontal="center" vertical="center"/>
    </xf>
    <xf numFmtId="0" fontId="31" fillId="0" borderId="28" xfId="0" applyFont="1" applyFill="1" applyBorder="1" applyAlignment="1" applyProtection="1">
      <alignment horizontal="center" vertical="center"/>
    </xf>
    <xf numFmtId="0" fontId="32" fillId="0" borderId="29" xfId="0" applyFont="1" applyFill="1" applyBorder="1" applyAlignment="1" applyProtection="1">
      <alignment horizontal="center" vertical="center" wrapText="1"/>
    </xf>
    <xf numFmtId="0" fontId="32" fillId="0" borderId="31" xfId="0" applyFont="1" applyFill="1" applyBorder="1" applyAlignment="1" applyProtection="1">
      <alignment horizontal="center" vertical="center" wrapText="1"/>
    </xf>
    <xf numFmtId="0" fontId="24" fillId="4" borderId="2" xfId="0" applyFont="1" applyFill="1" applyBorder="1" applyAlignment="1" applyProtection="1">
      <alignment horizontal="right" vertical="center" wrapText="1"/>
    </xf>
    <xf numFmtId="0" fontId="1" fillId="0" borderId="33" xfId="0" applyFont="1" applyFill="1" applyBorder="1" applyAlignment="1" applyProtection="1">
      <alignment horizontal="center"/>
    </xf>
    <xf numFmtId="9" fontId="1" fillId="0" borderId="10" xfId="0" applyNumberFormat="1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right" vertical="center" wrapText="1"/>
    </xf>
    <xf numFmtId="0" fontId="1" fillId="0" borderId="34" xfId="0" applyFont="1" applyFill="1" applyBorder="1" applyAlignment="1" applyProtection="1">
      <alignment horizontal="center"/>
    </xf>
    <xf numFmtId="9" fontId="1" fillId="0" borderId="13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10" fontId="1" fillId="3" borderId="0" xfId="0" applyNumberFormat="1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horizontal="center" vertical="center"/>
    </xf>
    <xf numFmtId="0" fontId="32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Protection="1"/>
    <xf numFmtId="0" fontId="1" fillId="3" borderId="0" xfId="0" applyFont="1" applyFill="1" applyAlignment="1" applyProtection="1">
      <alignment horizontal="center"/>
    </xf>
    <xf numFmtId="0" fontId="33" fillId="4" borderId="0" xfId="0" applyFont="1" applyFill="1" applyBorder="1" applyAlignment="1" applyProtection="1">
      <alignment horizontal="left" wrapText="1"/>
    </xf>
    <xf numFmtId="6" fontId="1" fillId="4" borderId="0" xfId="0" applyNumberFormat="1" applyFont="1" applyFill="1" applyBorder="1" applyAlignment="1" applyProtection="1">
      <alignment horizontal="center"/>
    </xf>
    <xf numFmtId="6" fontId="1" fillId="4" borderId="10" xfId="0" applyNumberFormat="1" applyFont="1" applyFill="1" applyBorder="1" applyAlignment="1" applyProtection="1">
      <alignment horizontal="center"/>
    </xf>
    <xf numFmtId="0" fontId="33" fillId="3" borderId="0" xfId="0" applyFont="1" applyFill="1" applyBorder="1" applyAlignment="1" applyProtection="1">
      <alignment horizontal="left" wrapText="1"/>
    </xf>
    <xf numFmtId="6" fontId="1" fillId="3" borderId="0" xfId="0" applyNumberFormat="1" applyFont="1" applyFill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31" fillId="3" borderId="0" xfId="0" applyFont="1" applyFill="1" applyProtection="1"/>
    <xf numFmtId="0" fontId="8" fillId="3" borderId="0" xfId="2" applyFont="1" applyFill="1" applyBorder="1" applyAlignment="1" applyProtection="1">
      <alignment vertical="center" wrapText="1"/>
    </xf>
    <xf numFmtId="0" fontId="31" fillId="3" borderId="0" xfId="0" applyFont="1" applyFill="1" applyBorder="1" applyAlignment="1" applyProtection="1">
      <alignment horizontal="center"/>
    </xf>
    <xf numFmtId="0" fontId="32" fillId="3" borderId="0" xfId="0" applyFont="1" applyFill="1" applyBorder="1" applyAlignment="1" applyProtection="1">
      <alignment horizontal="center" vertical="top" wrapText="1"/>
    </xf>
    <xf numFmtId="44" fontId="13" fillId="0" borderId="29" xfId="0" applyNumberFormat="1" applyFont="1" applyFill="1" applyBorder="1" applyAlignment="1" applyProtection="1">
      <alignment horizontal="center" vertical="center"/>
    </xf>
    <xf numFmtId="0" fontId="35" fillId="3" borderId="0" xfId="0" applyFont="1" applyFill="1" applyProtection="1"/>
    <xf numFmtId="0" fontId="35" fillId="3" borderId="0" xfId="0" applyFont="1" applyFill="1" applyAlignment="1" applyProtection="1">
      <alignment horizontal="left" vertical="top"/>
    </xf>
    <xf numFmtId="0" fontId="35" fillId="3" borderId="0" xfId="0" applyFont="1" applyFill="1" applyAlignment="1" applyProtection="1">
      <alignment vertical="center"/>
    </xf>
    <xf numFmtId="0" fontId="37" fillId="3" borderId="0" xfId="0" applyFont="1" applyFill="1" applyProtection="1"/>
    <xf numFmtId="0" fontId="7" fillId="0" borderId="0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71" fontId="39" fillId="0" borderId="16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top"/>
    </xf>
    <xf numFmtId="0" fontId="38" fillId="0" borderId="0" xfId="0" applyFont="1" applyBorder="1" applyAlignment="1">
      <alignment horizontal="center" vertical="center" wrapText="1"/>
    </xf>
    <xf numFmtId="0" fontId="0" fillId="0" borderId="33" xfId="0" applyBorder="1" applyAlignment="1">
      <alignment horizontal="right" vertical="center"/>
    </xf>
    <xf numFmtId="175" fontId="28" fillId="0" borderId="0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4" fontId="40" fillId="0" borderId="0" xfId="1" applyFont="1" applyBorder="1" applyAlignment="1">
      <alignment vertical="center"/>
    </xf>
    <xf numFmtId="4" fontId="28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1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75" fontId="28" fillId="0" borderId="35" xfId="0" applyNumberFormat="1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5" fontId="28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4" fillId="3" borderId="0" xfId="0" applyFont="1" applyFill="1" applyBorder="1" applyProtection="1"/>
    <xf numFmtId="0" fontId="5" fillId="3" borderId="0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43" fillId="3" borderId="0" xfId="2" applyFont="1" applyFill="1" applyBorder="1" applyAlignment="1" applyProtection="1">
      <alignment vertical="center" wrapText="1"/>
    </xf>
    <xf numFmtId="165" fontId="6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vertical="center" wrapText="1"/>
    </xf>
    <xf numFmtId="18" fontId="9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44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right" vertical="center"/>
    </xf>
    <xf numFmtId="0" fontId="7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vertical="center"/>
    </xf>
    <xf numFmtId="0" fontId="37" fillId="3" borderId="0" xfId="0" applyFont="1" applyFill="1" applyProtection="1">
      <protection hidden="1"/>
    </xf>
    <xf numFmtId="0" fontId="13" fillId="3" borderId="0" xfId="0" applyFont="1" applyFill="1" applyBorder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0" fontId="13" fillId="3" borderId="0" xfId="0" applyFont="1" applyFill="1" applyAlignment="1" applyProtection="1">
      <protection hidden="1"/>
    </xf>
    <xf numFmtId="0" fontId="13" fillId="3" borderId="0" xfId="0" applyFont="1" applyFill="1" applyAlignment="1" applyProtection="1">
      <alignment horizontal="left" vertical="center"/>
      <protection hidden="1"/>
    </xf>
    <xf numFmtId="18" fontId="6" fillId="3" borderId="0" xfId="0" applyNumberFormat="1" applyFont="1" applyFill="1" applyBorder="1" applyAlignment="1" applyProtection="1">
      <alignment vertical="center" wrapText="1"/>
    </xf>
    <xf numFmtId="44" fontId="2" fillId="3" borderId="0" xfId="0" applyNumberFormat="1" applyFont="1" applyFill="1" applyBorder="1" applyAlignment="1" applyProtection="1">
      <alignment vertical="center" wrapText="1"/>
    </xf>
    <xf numFmtId="0" fontId="37" fillId="3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left" vertical="top"/>
    </xf>
    <xf numFmtId="0" fontId="37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8" fillId="3" borderId="0" xfId="2" quotePrefix="1" applyFill="1" applyAlignment="1" applyProtection="1"/>
    <xf numFmtId="0" fontId="44" fillId="3" borderId="0" xfId="0" applyFont="1" applyFill="1" applyProtection="1">
      <protection hidden="1"/>
    </xf>
    <xf numFmtId="0" fontId="44" fillId="3" borderId="0" xfId="0" applyFont="1" applyFill="1" applyAlignment="1" applyProtection="1">
      <protection hidden="1"/>
    </xf>
    <xf numFmtId="0" fontId="44" fillId="3" borderId="0" xfId="0" applyFont="1" applyFill="1" applyProtection="1"/>
    <xf numFmtId="0" fontId="44" fillId="3" borderId="0" xfId="0" applyFont="1" applyFill="1" applyAlignment="1" applyProtection="1">
      <alignment horizontal="center"/>
      <protection hidden="1"/>
    </xf>
    <xf numFmtId="0" fontId="45" fillId="3" borderId="0" xfId="0" applyFont="1" applyFill="1" applyProtection="1">
      <protection hidden="1"/>
    </xf>
    <xf numFmtId="0" fontId="45" fillId="3" borderId="0" xfId="0" applyFont="1" applyFill="1" applyAlignment="1" applyProtection="1">
      <protection hidden="1"/>
    </xf>
    <xf numFmtId="0" fontId="45" fillId="3" borderId="0" xfId="0" applyFont="1" applyFill="1" applyAlignment="1" applyProtection="1">
      <alignment horizontal="left" vertical="center"/>
      <protection hidden="1"/>
    </xf>
    <xf numFmtId="0" fontId="45" fillId="3" borderId="0" xfId="0" applyFont="1" applyFill="1" applyAlignment="1" applyProtection="1">
      <alignment horizontal="center"/>
      <protection hidden="1"/>
    </xf>
    <xf numFmtId="0" fontId="45" fillId="3" borderId="0" xfId="0" applyFont="1" applyFill="1" applyProtection="1"/>
    <xf numFmtId="0" fontId="18" fillId="3" borderId="0" xfId="0" applyFont="1" applyFill="1" applyAlignment="1" applyProtection="1">
      <alignment horizontal="left" vertical="top"/>
    </xf>
    <xf numFmtId="0" fontId="18" fillId="3" borderId="0" xfId="0" applyFont="1" applyFill="1" applyAlignment="1" applyProtection="1">
      <alignment vertical="center"/>
    </xf>
    <xf numFmtId="0" fontId="37" fillId="3" borderId="0" xfId="0" applyFont="1" applyFill="1" applyAlignment="1" applyProtection="1">
      <alignment horizontal="left"/>
      <protection hidden="1"/>
    </xf>
    <xf numFmtId="0" fontId="47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47" fillId="3" borderId="0" xfId="0" applyNumberFormat="1" applyFont="1" applyFill="1" applyBorder="1" applyAlignment="1" applyProtection="1">
      <alignment horizontal="left" vertical="center" wrapText="1"/>
      <protection hidden="1"/>
    </xf>
    <xf numFmtId="0" fontId="2" fillId="3" borderId="0" xfId="0" applyFont="1" applyFill="1" applyBorder="1" applyAlignment="1" applyProtection="1">
      <alignment vertical="top" wrapText="1"/>
      <protection hidden="1"/>
    </xf>
    <xf numFmtId="18" fontId="37" fillId="3" borderId="0" xfId="0" applyNumberFormat="1" applyFont="1" applyFill="1" applyAlignment="1" applyProtection="1">
      <alignment horizontal="center"/>
      <protection hidden="1"/>
    </xf>
    <xf numFmtId="0" fontId="48" fillId="3" borderId="0" xfId="0" applyFont="1" applyFill="1" applyBorder="1" applyAlignment="1" applyProtection="1">
      <alignment horizontal="center" vertical="center" wrapText="1"/>
      <protection hidden="1"/>
    </xf>
    <xf numFmtId="0" fontId="48" fillId="3" borderId="0" xfId="0" applyFont="1" applyFill="1" applyAlignment="1" applyProtection="1">
      <alignment horizontal="center"/>
      <protection hidden="1"/>
    </xf>
    <xf numFmtId="0" fontId="37" fillId="3" borderId="0" xfId="0" applyFont="1" applyFill="1" applyAlignment="1" applyProtection="1">
      <alignment vertical="center"/>
      <protection hidden="1"/>
    </xf>
    <xf numFmtId="18" fontId="37" fillId="3" borderId="0" xfId="0" applyNumberFormat="1" applyFont="1" applyFill="1" applyAlignment="1" applyProtection="1">
      <alignment horizontal="center" vertical="center"/>
      <protection hidden="1"/>
    </xf>
    <xf numFmtId="0" fontId="28" fillId="3" borderId="0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left" vertical="center" wrapText="1"/>
      <protection hidden="1"/>
    </xf>
    <xf numFmtId="0" fontId="13" fillId="3" borderId="0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/>
    <xf numFmtId="0" fontId="1" fillId="0" borderId="28" xfId="1" applyNumberFormat="1" applyFont="1" applyFill="1" applyBorder="1" applyAlignment="1" applyProtection="1">
      <alignment horizontal="center" vertical="center"/>
    </xf>
    <xf numFmtId="0" fontId="30" fillId="0" borderId="29" xfId="1" applyNumberFormat="1" applyFont="1" applyFill="1" applyBorder="1" applyAlignment="1" applyProtection="1">
      <alignment horizontal="center" vertical="center" wrapText="1"/>
    </xf>
    <xf numFmtId="0" fontId="30" fillId="0" borderId="31" xfId="1" applyNumberFormat="1" applyFont="1" applyFill="1" applyBorder="1" applyAlignment="1" applyProtection="1">
      <alignment horizontal="center" vertical="center" wrapText="1"/>
    </xf>
    <xf numFmtId="0" fontId="31" fillId="0" borderId="32" xfId="1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right" vertical="center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50" fillId="0" borderId="41" xfId="0" applyFont="1" applyFill="1" applyBorder="1" applyAlignment="1" applyProtection="1">
      <alignment horizontal="left" vertical="center" wrapText="1"/>
    </xf>
    <xf numFmtId="0" fontId="50" fillId="0" borderId="0" xfId="0" applyFont="1" applyFill="1" applyBorder="1" applyAlignment="1" applyProtection="1">
      <alignment horizontal="right" vertical="center" wrapText="1"/>
    </xf>
    <xf numFmtId="0" fontId="54" fillId="3" borderId="0" xfId="0" applyFont="1" applyFill="1" applyProtection="1"/>
    <xf numFmtId="168" fontId="50" fillId="0" borderId="42" xfId="0" applyNumberFormat="1" applyFont="1" applyFill="1" applyBorder="1" applyAlignment="1" applyProtection="1">
      <alignment horizontal="left" vertical="center" wrapText="1"/>
    </xf>
    <xf numFmtId="166" fontId="55" fillId="0" borderId="36" xfId="0" applyNumberFormat="1" applyFont="1" applyFill="1" applyBorder="1" applyAlignment="1" applyProtection="1">
      <alignment horizontal="center" vertical="center" wrapText="1"/>
    </xf>
    <xf numFmtId="18" fontId="57" fillId="3" borderId="0" xfId="2" applyNumberFormat="1" applyFont="1" applyFill="1" applyBorder="1" applyAlignment="1" applyProtection="1">
      <alignment vertical="center" wrapText="1"/>
    </xf>
    <xf numFmtId="0" fontId="50" fillId="3" borderId="0" xfId="0" applyFont="1" applyFill="1" applyBorder="1" applyAlignment="1" applyProtection="1">
      <alignment vertical="center" wrapText="1"/>
    </xf>
    <xf numFmtId="18" fontId="58" fillId="3" borderId="0" xfId="0" applyNumberFormat="1" applyFont="1" applyFill="1" applyAlignment="1" applyProtection="1">
      <alignment horizontal="center" vertical="center"/>
      <protection hidden="1"/>
    </xf>
    <xf numFmtId="18" fontId="56" fillId="3" borderId="0" xfId="0" applyNumberFormat="1" applyFont="1" applyFill="1" applyAlignment="1" applyProtection="1">
      <protection hidden="1"/>
    </xf>
    <xf numFmtId="0" fontId="56" fillId="3" borderId="0" xfId="0" applyFont="1" applyFill="1" applyProtection="1">
      <protection hidden="1"/>
    </xf>
    <xf numFmtId="0" fontId="60" fillId="3" borderId="0" xfId="0" applyFont="1" applyFill="1" applyProtection="1"/>
    <xf numFmtId="0" fontId="62" fillId="3" borderId="0" xfId="0" applyFont="1" applyFill="1" applyProtection="1"/>
    <xf numFmtId="0" fontId="63" fillId="3" borderId="0" xfId="0" applyFont="1" applyFill="1" applyProtection="1"/>
    <xf numFmtId="166" fontId="55" fillId="0" borderId="35" xfId="0" applyNumberFormat="1" applyFont="1" applyFill="1" applyBorder="1" applyAlignment="1" applyProtection="1">
      <alignment horizontal="center" vertical="center" wrapText="1"/>
    </xf>
    <xf numFmtId="167" fontId="64" fillId="3" borderId="0" xfId="0" applyNumberFormat="1" applyFont="1" applyFill="1" applyBorder="1" applyAlignment="1" applyProtection="1">
      <alignment vertical="center"/>
    </xf>
    <xf numFmtId="167" fontId="50" fillId="3" borderId="0" xfId="0" applyNumberFormat="1" applyFont="1" applyFill="1" applyBorder="1" applyAlignment="1" applyProtection="1">
      <alignment vertical="center"/>
    </xf>
    <xf numFmtId="2" fontId="58" fillId="3" borderId="0" xfId="0" applyNumberFormat="1" applyFont="1" applyFill="1" applyAlignment="1" applyProtection="1">
      <alignment horizontal="center" vertical="center"/>
      <protection hidden="1"/>
    </xf>
    <xf numFmtId="0" fontId="64" fillId="3" borderId="0" xfId="0" applyFont="1" applyFill="1" applyBorder="1" applyAlignment="1" applyProtection="1">
      <alignment horizontal="center" vertical="center" wrapText="1"/>
    </xf>
    <xf numFmtId="0" fontId="58" fillId="3" borderId="0" xfId="0" applyFont="1" applyFill="1" applyAlignment="1" applyProtection="1">
      <protection hidden="1"/>
    </xf>
    <xf numFmtId="164" fontId="58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0" fillId="0" borderId="42" xfId="0" applyFont="1" applyFill="1" applyBorder="1" applyAlignment="1" applyProtection="1">
      <alignment horizontal="left" vertical="top" wrapText="1"/>
    </xf>
    <xf numFmtId="0" fontId="50" fillId="0" borderId="35" xfId="0" applyFont="1" applyFill="1" applyBorder="1" applyAlignment="1" applyProtection="1">
      <alignment horizontal="center" vertical="center" wrapText="1"/>
    </xf>
    <xf numFmtId="164" fontId="58" fillId="3" borderId="0" xfId="0" applyNumberFormat="1" applyFont="1" applyFill="1" applyAlignment="1" applyProtection="1">
      <alignment horizontal="center" vertical="center"/>
      <protection hidden="1"/>
    </xf>
    <xf numFmtId="165" fontId="50" fillId="0" borderId="42" xfId="0" applyNumberFormat="1" applyFont="1" applyFill="1" applyBorder="1" applyAlignment="1" applyProtection="1">
      <alignment horizontal="left" vertical="top" wrapText="1"/>
    </xf>
    <xf numFmtId="0" fontId="50" fillId="3" borderId="0" xfId="0" applyFont="1" applyFill="1" applyBorder="1" applyAlignment="1" applyProtection="1">
      <alignment horizontal="center" vertical="center" wrapText="1"/>
    </xf>
    <xf numFmtId="0" fontId="50" fillId="0" borderId="21" xfId="0" applyFont="1" applyFill="1" applyBorder="1" applyAlignment="1" applyProtection="1">
      <alignment horizontal="left" vertical="center" wrapText="1"/>
    </xf>
    <xf numFmtId="0" fontId="50" fillId="0" borderId="36" xfId="0" applyFont="1" applyFill="1" applyBorder="1" applyAlignment="1" applyProtection="1">
      <alignment horizontal="center" vertical="center" wrapText="1"/>
    </xf>
    <xf numFmtId="0" fontId="60" fillId="3" borderId="0" xfId="0" applyFont="1" applyFill="1" applyAlignment="1" applyProtection="1">
      <alignment horizontal="left" vertical="center"/>
      <protection hidden="1"/>
    </xf>
    <xf numFmtId="0" fontId="50" fillId="0" borderId="8" xfId="0" applyFont="1" applyFill="1" applyBorder="1" applyAlignment="1" applyProtection="1">
      <alignment horizontal="left" vertical="center" wrapText="1"/>
    </xf>
    <xf numFmtId="0" fontId="50" fillId="0" borderId="42" xfId="0" applyFont="1" applyFill="1" applyBorder="1" applyAlignment="1" applyProtection="1">
      <alignment horizontal="left" vertical="center" wrapText="1"/>
    </xf>
    <xf numFmtId="0" fontId="50" fillId="0" borderId="23" xfId="0" applyFont="1" applyFill="1" applyBorder="1" applyAlignment="1" applyProtection="1">
      <alignment horizontal="left" vertical="center" wrapText="1"/>
    </xf>
    <xf numFmtId="166" fontId="50" fillId="0" borderId="42" xfId="0" applyNumberFormat="1" applyFont="1" applyFill="1" applyBorder="1" applyAlignment="1" applyProtection="1">
      <alignment horizontal="left" vertical="center" wrapText="1"/>
    </xf>
    <xf numFmtId="166" fontId="50" fillId="0" borderId="36" xfId="0" applyNumberFormat="1" applyFont="1" applyFill="1" applyBorder="1" applyAlignment="1" applyProtection="1">
      <alignment horizontal="center" vertical="center" wrapText="1"/>
    </xf>
    <xf numFmtId="18" fontId="50" fillId="0" borderId="43" xfId="0" applyNumberFormat="1" applyFont="1" applyFill="1" applyBorder="1" applyAlignment="1" applyProtection="1">
      <alignment horizontal="left" vertical="center" wrapText="1"/>
    </xf>
    <xf numFmtId="18" fontId="55" fillId="0" borderId="43" xfId="0" applyNumberFormat="1" applyFont="1" applyFill="1" applyBorder="1" applyAlignment="1" applyProtection="1">
      <alignment vertical="center" wrapText="1"/>
    </xf>
    <xf numFmtId="0" fontId="50" fillId="0" borderId="44" xfId="0" applyFont="1" applyFill="1" applyBorder="1" applyAlignment="1" applyProtection="1">
      <alignment horizontal="left" vertical="center" wrapText="1"/>
    </xf>
    <xf numFmtId="0" fontId="50" fillId="0" borderId="35" xfId="0" applyFont="1" applyFill="1" applyBorder="1" applyAlignment="1" applyProtection="1">
      <alignment horizontal="left" vertical="center"/>
    </xf>
    <xf numFmtId="0" fontId="72" fillId="0" borderId="0" xfId="0" applyFont="1" applyFill="1" applyBorder="1" applyAlignment="1" applyProtection="1">
      <alignment vertical="center"/>
    </xf>
    <xf numFmtId="0" fontId="73" fillId="0" borderId="0" xfId="0" applyFont="1" applyFill="1" applyBorder="1" applyAlignment="1" applyProtection="1">
      <alignment horizontal="center" vertical="center"/>
    </xf>
    <xf numFmtId="0" fontId="74" fillId="0" borderId="8" xfId="0" applyFont="1" applyFill="1" applyBorder="1" applyAlignment="1" applyProtection="1">
      <alignment vertical="center"/>
    </xf>
    <xf numFmtId="0" fontId="74" fillId="0" borderId="0" xfId="0" applyFont="1" applyFill="1" applyBorder="1" applyAlignment="1" applyProtection="1">
      <alignment vertical="center"/>
    </xf>
    <xf numFmtId="0" fontId="75" fillId="0" borderId="0" xfId="0" applyFont="1" applyFill="1" applyBorder="1" applyAlignment="1" applyProtection="1">
      <alignment horizontal="center" vertical="center"/>
    </xf>
    <xf numFmtId="0" fontId="74" fillId="0" borderId="8" xfId="0" applyFont="1" applyFill="1" applyBorder="1" applyAlignment="1" applyProtection="1">
      <alignment horizontal="right" vertical="center" wrapText="1"/>
    </xf>
    <xf numFmtId="2" fontId="76" fillId="0" borderId="0" xfId="0" applyNumberFormat="1" applyFont="1" applyFill="1" applyBorder="1" applyAlignment="1" applyProtection="1">
      <alignment vertical="center"/>
    </xf>
    <xf numFmtId="0" fontId="78" fillId="0" borderId="8" xfId="0" applyFont="1" applyFill="1" applyBorder="1" applyAlignment="1" applyProtection="1">
      <alignment horizontal="center"/>
    </xf>
    <xf numFmtId="0" fontId="76" fillId="0" borderId="0" xfId="0" applyFont="1" applyFill="1" applyBorder="1" applyAlignment="1" applyProtection="1">
      <alignment vertical="center"/>
    </xf>
    <xf numFmtId="0" fontId="73" fillId="0" borderId="1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/>
    </xf>
    <xf numFmtId="44" fontId="6" fillId="0" borderId="10" xfId="0" applyNumberFormat="1" applyFont="1" applyFill="1" applyBorder="1" applyAlignment="1" applyProtection="1">
      <alignment vertical="center"/>
    </xf>
    <xf numFmtId="0" fontId="75" fillId="0" borderId="0" xfId="0" applyFont="1" applyFill="1" applyBorder="1" applyAlignment="1" applyProtection="1">
      <alignment vertical="center"/>
    </xf>
    <xf numFmtId="0" fontId="75" fillId="0" borderId="0" xfId="0" applyFont="1" applyFill="1" applyBorder="1" applyAlignment="1" applyProtection="1">
      <alignment horizontal="center" vertical="center" wrapText="1"/>
    </xf>
    <xf numFmtId="44" fontId="75" fillId="0" borderId="0" xfId="0" applyNumberFormat="1" applyFont="1" applyFill="1" applyBorder="1" applyAlignment="1" applyProtection="1">
      <alignment horizontal="center" vertical="center"/>
    </xf>
    <xf numFmtId="44" fontId="75" fillId="0" borderId="1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2" fontId="6" fillId="0" borderId="6" xfId="0" applyNumberFormat="1" applyFont="1" applyFill="1" applyBorder="1" applyAlignment="1" applyProtection="1">
      <alignment horizontal="center" vertical="center"/>
    </xf>
    <xf numFmtId="9" fontId="7" fillId="0" borderId="0" xfId="0" applyNumberFormat="1" applyFont="1" applyFill="1" applyBorder="1" applyAlignment="1" applyProtection="1">
      <alignment horizontal="center" vertical="center"/>
    </xf>
    <xf numFmtId="9" fontId="7" fillId="0" borderId="6" xfId="0" applyNumberFormat="1" applyFont="1" applyFill="1" applyBorder="1" applyAlignment="1" applyProtection="1">
      <alignment horizontal="center" vertical="center"/>
    </xf>
    <xf numFmtId="44" fontId="6" fillId="0" borderId="45" xfId="0" applyNumberFormat="1" applyFont="1" applyFill="1" applyBorder="1" applyAlignment="1" applyProtection="1">
      <alignment vertical="center"/>
    </xf>
    <xf numFmtId="0" fontId="50" fillId="0" borderId="1" xfId="0" applyFont="1" applyFill="1" applyBorder="1" applyAlignment="1" applyProtection="1">
      <alignment horizontal="left" vertical="center" wrapText="1"/>
    </xf>
    <xf numFmtId="0" fontId="50" fillId="0" borderId="46" xfId="0" applyFont="1" applyFill="1" applyBorder="1" applyAlignment="1" applyProtection="1">
      <alignment horizontal="left" vertical="center" wrapText="1"/>
    </xf>
    <xf numFmtId="0" fontId="50" fillId="0" borderId="47" xfId="0" applyFont="1" applyFill="1" applyBorder="1" applyAlignment="1" applyProtection="1">
      <alignment horizontal="left" vertical="center" wrapText="1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right" vertical="center"/>
      <protection locked="0"/>
    </xf>
    <xf numFmtId="165" fontId="0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0" fillId="3" borderId="0" xfId="2" applyFont="1" applyFill="1" applyBorder="1" applyAlignment="1" applyProtection="1">
      <alignment horizontal="center" vertical="center"/>
      <protection locked="0"/>
    </xf>
    <xf numFmtId="14" fontId="0" fillId="3" borderId="0" xfId="0" applyNumberFormat="1" applyFont="1" applyFill="1" applyBorder="1" applyAlignment="1" applyProtection="1">
      <alignment horizontal="center" vertical="center"/>
      <protection locked="0"/>
    </xf>
    <xf numFmtId="168" fontId="0" fillId="3" borderId="0" xfId="0" applyNumberFormat="1" applyFont="1" applyFill="1" applyBorder="1" applyAlignment="1" applyProtection="1">
      <alignment horizontal="left" vertical="center"/>
      <protection locked="0"/>
    </xf>
    <xf numFmtId="169" fontId="0" fillId="3" borderId="0" xfId="0" applyNumberFormat="1" applyFont="1" applyFill="1" applyBorder="1" applyAlignment="1" applyProtection="1">
      <alignment horizontal="center" vertical="center"/>
      <protection locked="0"/>
    </xf>
    <xf numFmtId="166" fontId="0" fillId="3" borderId="0" xfId="0" applyNumberFormat="1" applyFont="1" applyFill="1" applyBorder="1" applyAlignment="1" applyProtection="1">
      <alignment horizontal="center" vertical="center"/>
      <protection locked="0"/>
    </xf>
    <xf numFmtId="18" fontId="0" fillId="3" borderId="0" xfId="2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ont="1" applyFill="1" applyBorder="1" applyAlignment="1" applyProtection="1">
      <alignment horizontal="center" vertical="center"/>
      <protection locked="0"/>
    </xf>
    <xf numFmtId="18" fontId="0" fillId="3" borderId="0" xfId="2" applyNumberFormat="1" applyFont="1" applyFill="1" applyBorder="1" applyAlignment="1" applyProtection="1">
      <alignment horizontal="left" vertical="center"/>
      <protection locked="0"/>
    </xf>
    <xf numFmtId="18" fontId="0" fillId="3" borderId="0" xfId="0" applyNumberFormat="1" applyFont="1" applyFill="1" applyBorder="1" applyAlignment="1" applyProtection="1">
      <alignment horizontal="left" vertical="center"/>
      <protection locked="0"/>
    </xf>
    <xf numFmtId="172" fontId="0" fillId="3" borderId="0" xfId="0" applyNumberFormat="1" applyFont="1" applyFill="1" applyBorder="1" applyAlignment="1" applyProtection="1">
      <alignment horizontal="center" vertical="center"/>
      <protection locked="0"/>
    </xf>
    <xf numFmtId="165" fontId="0" fillId="3" borderId="0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protection locked="0"/>
    </xf>
    <xf numFmtId="166" fontId="0" fillId="3" borderId="0" xfId="0" applyNumberFormat="1" applyFont="1" applyFill="1" applyBorder="1" applyAlignment="1" applyProtection="1">
      <alignment horizontal="left" vertical="center"/>
      <protection locked="0"/>
    </xf>
    <xf numFmtId="18" fontId="0" fillId="3" borderId="0" xfId="0" applyNumberFormat="1" applyFont="1" applyFill="1" applyBorder="1" applyAlignment="1" applyProtection="1">
      <alignment horizontal="center" vertical="center"/>
      <protection locked="0"/>
    </xf>
    <xf numFmtId="18" fontId="0" fillId="3" borderId="0" xfId="0" applyNumberFormat="1" applyFont="1" applyFill="1" applyBorder="1" applyAlignment="1" applyProtection="1">
      <alignment vertical="center"/>
      <protection locked="0"/>
    </xf>
    <xf numFmtId="171" fontId="0" fillId="3" borderId="0" xfId="0" applyNumberFormat="1" applyFont="1" applyFill="1" applyBorder="1" applyAlignment="1" applyProtection="1">
      <alignment horizontal="center" vertical="center"/>
      <protection locked="0"/>
    </xf>
    <xf numFmtId="7" fontId="0" fillId="3" borderId="0" xfId="0" applyNumberFormat="1" applyFont="1" applyFill="1" applyBorder="1" applyAlignment="1" applyProtection="1">
      <alignment horizontal="center" vertical="center"/>
      <protection locked="0"/>
    </xf>
    <xf numFmtId="7" fontId="0" fillId="3" borderId="0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horizontal="left" vertical="top"/>
      <protection locked="0"/>
    </xf>
    <xf numFmtId="2" fontId="0" fillId="3" borderId="0" xfId="0" applyNumberFormat="1" applyFont="1" applyFill="1" applyBorder="1" applyAlignment="1" applyProtection="1">
      <alignment horizontal="center" vertical="center"/>
      <protection locked="0"/>
    </xf>
    <xf numFmtId="2" fontId="0" fillId="3" borderId="0" xfId="0" applyNumberFormat="1" applyFont="1" applyFill="1" applyBorder="1" applyAlignment="1" applyProtection="1">
      <alignment horizontal="left" vertical="center"/>
      <protection locked="0"/>
    </xf>
    <xf numFmtId="2" fontId="0" fillId="3" borderId="0" xfId="0" applyNumberFormat="1" applyFont="1" applyFill="1" applyBorder="1" applyAlignment="1" applyProtection="1">
      <alignment vertical="center"/>
      <protection locked="0"/>
    </xf>
    <xf numFmtId="44" fontId="0" fillId="3" borderId="0" xfId="0" applyNumberFormat="1" applyFont="1" applyFill="1" applyBorder="1" applyAlignment="1" applyProtection="1">
      <alignment vertical="center"/>
      <protection locked="0"/>
    </xf>
    <xf numFmtId="44" fontId="0" fillId="3" borderId="0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44" fontId="0" fillId="3" borderId="0" xfId="0" applyNumberFormat="1" applyFont="1" applyFill="1" applyBorder="1" applyAlignment="1" applyProtection="1">
      <alignment horizontal="center" vertical="center"/>
      <protection locked="0"/>
    </xf>
    <xf numFmtId="173" fontId="0" fillId="3" borderId="0" xfId="0" applyNumberFormat="1" applyFont="1" applyFill="1" applyBorder="1" applyAlignment="1" applyProtection="1">
      <alignment horizontal="left" vertical="center"/>
      <protection locked="0"/>
    </xf>
    <xf numFmtId="9" fontId="0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hidden="1"/>
    </xf>
    <xf numFmtId="0" fontId="46" fillId="3" borderId="0" xfId="0" applyFont="1" applyFill="1" applyBorder="1" applyAlignment="1" applyProtection="1">
      <alignment horizontal="left" vertical="center"/>
      <protection hidden="1"/>
    </xf>
    <xf numFmtId="44" fontId="45" fillId="3" borderId="0" xfId="0" applyNumberFormat="1" applyFont="1" applyFill="1" applyBorder="1" applyAlignment="1" applyProtection="1">
      <alignment horizontal="left" vertical="center"/>
      <protection hidden="1"/>
    </xf>
    <xf numFmtId="9" fontId="13" fillId="3" borderId="0" xfId="0" applyNumberFormat="1" applyFont="1" applyFill="1" applyBorder="1" applyAlignment="1" applyProtection="1">
      <alignment horizontal="left" vertical="center"/>
      <protection hidden="1"/>
    </xf>
    <xf numFmtId="0" fontId="56" fillId="3" borderId="0" xfId="0" applyFont="1" applyFill="1" applyBorder="1" applyAlignment="1" applyProtection="1">
      <alignment horizontal="left" vertical="center"/>
      <protection hidden="1"/>
    </xf>
    <xf numFmtId="9" fontId="56" fillId="3" borderId="0" xfId="0" applyNumberFormat="1" applyFont="1" applyFill="1" applyBorder="1" applyAlignment="1" applyProtection="1">
      <alignment horizontal="left" vertical="center"/>
      <protection hidden="1"/>
    </xf>
    <xf numFmtId="0" fontId="53" fillId="3" borderId="0" xfId="0" applyFont="1" applyFill="1" applyBorder="1" applyAlignment="1" applyProtection="1">
      <alignment horizontal="left" vertical="center"/>
      <protection hidden="1"/>
    </xf>
    <xf numFmtId="0" fontId="56" fillId="3" borderId="0" xfId="0" applyFont="1" applyFill="1" applyAlignment="1" applyProtection="1">
      <alignment horizontal="left" vertical="center"/>
      <protection hidden="1"/>
    </xf>
    <xf numFmtId="0" fontId="61" fillId="3" borderId="0" xfId="0" applyFont="1" applyFill="1" applyBorder="1" applyAlignment="1" applyProtection="1">
      <alignment horizontal="left" vertical="center"/>
      <protection hidden="1"/>
    </xf>
    <xf numFmtId="44" fontId="60" fillId="3" borderId="0" xfId="0" applyNumberFormat="1" applyFont="1" applyFill="1" applyBorder="1" applyAlignment="1" applyProtection="1">
      <alignment horizontal="left" vertical="center"/>
      <protection hidden="1"/>
    </xf>
    <xf numFmtId="170" fontId="60" fillId="3" borderId="0" xfId="0" applyNumberFormat="1" applyFont="1" applyFill="1" applyBorder="1" applyAlignment="1" applyProtection="1">
      <alignment horizontal="left" vertical="center"/>
      <protection hidden="1"/>
    </xf>
    <xf numFmtId="0" fontId="67" fillId="3" borderId="0" xfId="2" applyFont="1" applyFill="1" applyBorder="1" applyAlignment="1" applyProtection="1">
      <alignment horizontal="left" vertical="center"/>
      <protection hidden="1"/>
    </xf>
    <xf numFmtId="0" fontId="58" fillId="3" borderId="0" xfId="0" applyFont="1" applyFill="1" applyBorder="1" applyAlignment="1" applyProtection="1">
      <alignment horizontal="left" vertical="center" wrapText="1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44" fillId="3" borderId="0" xfId="0" applyFont="1" applyFill="1" applyAlignment="1" applyProtection="1">
      <alignment horizontal="left" vertical="center"/>
      <protection hidden="1"/>
    </xf>
    <xf numFmtId="0" fontId="28" fillId="3" borderId="0" xfId="0" applyFont="1" applyFill="1" applyProtection="1">
      <protection hidden="1"/>
    </xf>
    <xf numFmtId="0" fontId="13" fillId="3" borderId="0" xfId="0" applyFont="1" applyFill="1" applyAlignment="1" applyProtection="1">
      <alignment horizontal="left"/>
      <protection hidden="1"/>
    </xf>
    <xf numFmtId="9" fontId="13" fillId="3" borderId="0" xfId="0" applyNumberFormat="1" applyFont="1" applyFill="1" applyAlignment="1" applyProtection="1">
      <alignment horizontal="left"/>
      <protection hidden="1"/>
    </xf>
    <xf numFmtId="0" fontId="9" fillId="0" borderId="48" xfId="0" applyFont="1" applyFill="1" applyBorder="1" applyAlignment="1" applyProtection="1">
      <alignment horizontal="center" vertical="center"/>
    </xf>
    <xf numFmtId="44" fontId="39" fillId="0" borderId="49" xfId="0" applyNumberFormat="1" applyFont="1" applyFill="1" applyBorder="1" applyAlignment="1" applyProtection="1">
      <alignment vertical="center"/>
    </xf>
    <xf numFmtId="0" fontId="81" fillId="0" borderId="8" xfId="0" applyFont="1" applyFill="1" applyBorder="1" applyAlignment="1" applyProtection="1">
      <alignment horizontal="left" vertical="center" wrapText="1"/>
    </xf>
    <xf numFmtId="6" fontId="13" fillId="3" borderId="0" xfId="0" applyNumberFormat="1" applyFont="1" applyFill="1" applyAlignment="1" applyProtection="1">
      <alignment horizontal="left" vertical="center"/>
      <protection hidden="1"/>
    </xf>
    <xf numFmtId="0" fontId="68" fillId="0" borderId="35" xfId="0" applyFont="1" applyFill="1" applyBorder="1" applyAlignment="1" applyProtection="1">
      <alignment horizontal="center" vertical="center" wrapText="1"/>
    </xf>
    <xf numFmtId="0" fontId="6" fillId="6" borderId="50" xfId="0" applyFont="1" applyFill="1" applyBorder="1" applyAlignment="1" applyProtection="1">
      <alignment horizontal="center" vertical="center"/>
      <protection locked="0"/>
    </xf>
    <xf numFmtId="0" fontId="83" fillId="0" borderId="12" xfId="0" applyFont="1" applyFill="1" applyBorder="1" applyAlignment="1" applyProtection="1">
      <alignment horizontal="left" vertical="center" wrapText="1"/>
    </xf>
    <xf numFmtId="178" fontId="50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42" xfId="0" applyFont="1" applyFill="1" applyBorder="1" applyAlignment="1" applyProtection="1">
      <alignment wrapText="1"/>
    </xf>
    <xf numFmtId="164" fontId="33" fillId="3" borderId="0" xfId="0" applyNumberFormat="1" applyFont="1" applyFill="1" applyBorder="1" applyAlignment="1" applyProtection="1">
      <alignment horizontal="left" vertical="center" wrapText="1"/>
      <protection hidden="1"/>
    </xf>
    <xf numFmtId="0" fontId="59" fillId="3" borderId="0" xfId="0" applyNumberFormat="1" applyFont="1" applyFill="1" applyBorder="1" applyAlignment="1" applyProtection="1">
      <alignment horizontal="left" vertical="center" wrapText="1"/>
      <protection hidden="1"/>
    </xf>
    <xf numFmtId="2" fontId="58" fillId="3" borderId="0" xfId="0" applyNumberFormat="1" applyFont="1" applyFill="1" applyAlignment="1" applyProtection="1">
      <alignment horizontal="left" vertical="center"/>
      <protection hidden="1"/>
    </xf>
    <xf numFmtId="164" fontId="33" fillId="3" borderId="0" xfId="0" applyNumberFormat="1" applyFont="1" applyFill="1" applyAlignment="1" applyProtection="1">
      <alignment horizontal="left" vertical="center"/>
      <protection hidden="1"/>
    </xf>
    <xf numFmtId="18" fontId="58" fillId="3" borderId="0" xfId="0" applyNumberFormat="1" applyFont="1" applyFill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5" xfId="0" applyBorder="1" applyAlignment="1">
      <alignment horizontal="left" vertical="center"/>
    </xf>
    <xf numFmtId="0" fontId="6" fillId="0" borderId="0" xfId="0" applyFont="1" applyFill="1" applyBorder="1" applyProtection="1"/>
    <xf numFmtId="0" fontId="77" fillId="0" borderId="2" xfId="0" applyFont="1" applyFill="1" applyBorder="1" applyProtection="1"/>
    <xf numFmtId="0" fontId="74" fillId="0" borderId="3" xfId="0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 applyProtection="1">
      <alignment horizontal="right" vertical="center"/>
    </xf>
    <xf numFmtId="0" fontId="4" fillId="0" borderId="3" xfId="0" applyFont="1" applyFill="1" applyBorder="1" applyProtection="1"/>
    <xf numFmtId="0" fontId="12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4" fontId="7" fillId="0" borderId="3" xfId="0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44" fontId="7" fillId="0" borderId="4" xfId="0" applyNumberFormat="1" applyFont="1" applyFill="1" applyBorder="1" applyAlignment="1" applyProtection="1">
      <alignment vertical="center"/>
    </xf>
    <xf numFmtId="174" fontId="4" fillId="0" borderId="0" xfId="0" applyNumberFormat="1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 applyAlignment="1" applyProtection="1">
      <alignment horizontal="right" vertical="center"/>
    </xf>
    <xf numFmtId="0" fontId="78" fillId="0" borderId="2" xfId="0" applyFont="1" applyFill="1" applyBorder="1" applyProtection="1"/>
    <xf numFmtId="0" fontId="76" fillId="0" borderId="3" xfId="0" applyFont="1" applyFill="1" applyBorder="1" applyAlignment="1" applyProtection="1">
      <alignment horizontal="right" vertical="center"/>
    </xf>
    <xf numFmtId="0" fontId="85" fillId="0" borderId="8" xfId="0" applyFont="1" applyFill="1" applyBorder="1" applyAlignment="1" applyProtection="1">
      <alignment horizontal="center" vertical="center"/>
    </xf>
    <xf numFmtId="0" fontId="0" fillId="3" borderId="0" xfId="0" applyFill="1"/>
    <xf numFmtId="0" fontId="33" fillId="3" borderId="0" xfId="0" applyFont="1" applyFill="1"/>
    <xf numFmtId="0" fontId="6" fillId="0" borderId="39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4" fontId="41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71" fontId="28" fillId="0" borderId="0" xfId="0" applyNumberFormat="1" applyFont="1" applyBorder="1" applyAlignment="1">
      <alignment horizontal="center" vertical="center"/>
    </xf>
    <xf numFmtId="171" fontId="30" fillId="0" borderId="0" xfId="0" applyNumberFormat="1" applyFont="1" applyBorder="1" applyAlignment="1">
      <alignment horizontal="right" vertical="center"/>
    </xf>
    <xf numFmtId="171" fontId="28" fillId="0" borderId="35" xfId="0" applyNumberFormat="1" applyFont="1" applyBorder="1" applyAlignment="1">
      <alignment horizontal="center" vertical="center"/>
    </xf>
    <xf numFmtId="171" fontId="28" fillId="0" borderId="35" xfId="0" quotePrefix="1" applyNumberFormat="1" applyFont="1" applyBorder="1" applyAlignment="1">
      <alignment horizontal="center" vertical="center"/>
    </xf>
    <xf numFmtId="171" fontId="0" fillId="0" borderId="0" xfId="0" applyNumberForma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4" fontId="40" fillId="0" borderId="39" xfId="1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171" fontId="2" fillId="0" borderId="36" xfId="0" applyNumberFormat="1" applyFont="1" applyBorder="1" applyAlignment="1">
      <alignment horizontal="center" vertical="center"/>
    </xf>
    <xf numFmtId="0" fontId="2" fillId="0" borderId="36" xfId="0" applyFont="1" applyFill="1" applyBorder="1" applyAlignment="1">
      <alignment horizontal="right" vertical="center"/>
    </xf>
    <xf numFmtId="171" fontId="2" fillId="0" borderId="14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177" fontId="2" fillId="0" borderId="35" xfId="0" applyNumberFormat="1" applyFont="1" applyBorder="1" applyAlignment="1">
      <alignment horizontal="center" vertical="center"/>
    </xf>
    <xf numFmtId="44" fontId="2" fillId="0" borderId="35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1" fontId="4" fillId="0" borderId="1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1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right" vertical="center" wrapText="1"/>
    </xf>
    <xf numFmtId="49" fontId="28" fillId="0" borderId="35" xfId="0" applyNumberFormat="1" applyFont="1" applyBorder="1" applyAlignment="1">
      <alignment horizontal="center" vertical="center" wrapText="1"/>
    </xf>
    <xf numFmtId="18" fontId="89" fillId="0" borderId="42" xfId="0" applyNumberFormat="1" applyFont="1" applyFill="1" applyBorder="1" applyAlignment="1" applyProtection="1">
      <alignment horizontal="left" vertical="center" wrapText="1"/>
    </xf>
    <xf numFmtId="167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167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50" fillId="0" borderId="36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horizontal="center"/>
    </xf>
    <xf numFmtId="0" fontId="52" fillId="0" borderId="11" xfId="0" applyFont="1" applyFill="1" applyBorder="1" applyAlignment="1" applyProtection="1">
      <alignment horizontal="left" vertical="center" wrapText="1"/>
    </xf>
    <xf numFmtId="167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7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28" fillId="0" borderId="57" xfId="0" applyFont="1" applyBorder="1" applyAlignment="1" applyProtection="1">
      <alignment horizontal="center" vertical="center" wrapText="1"/>
      <protection locked="0"/>
    </xf>
    <xf numFmtId="169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169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2" applyFont="1" applyFill="1" applyBorder="1" applyAlignment="1" applyProtection="1">
      <alignment horizontal="right" vertical="center" wrapText="1"/>
    </xf>
    <xf numFmtId="0" fontId="50" fillId="0" borderId="58" xfId="2" applyFont="1" applyFill="1" applyBorder="1" applyAlignment="1" applyProtection="1">
      <alignment horizontal="right" vertical="center" wrapText="1"/>
    </xf>
    <xf numFmtId="14" fontId="6" fillId="2" borderId="52" xfId="0" applyNumberFormat="1" applyFont="1" applyFill="1" applyBorder="1" applyAlignment="1" applyProtection="1">
      <alignment horizontal="center" vertical="center"/>
      <protection locked="0"/>
    </xf>
    <xf numFmtId="14" fontId="6" fillId="2" borderId="9" xfId="0" applyNumberFormat="1" applyFont="1" applyFill="1" applyBorder="1" applyAlignment="1" applyProtection="1">
      <alignment horizontal="center" vertical="center"/>
      <protection locked="0"/>
    </xf>
    <xf numFmtId="0" fontId="50" fillId="0" borderId="36" xfId="0" applyFont="1" applyFill="1" applyBorder="1" applyAlignment="1" applyProtection="1">
      <alignment horizontal="center" vertical="center"/>
    </xf>
    <xf numFmtId="0" fontId="58" fillId="0" borderId="14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left" vertical="center"/>
      <protection locked="0"/>
    </xf>
    <xf numFmtId="0" fontId="28" fillId="0" borderId="14" xfId="0" applyFont="1" applyBorder="1" applyAlignment="1">
      <alignment horizontal="left" vertical="center"/>
    </xf>
    <xf numFmtId="178" fontId="50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protection locked="0"/>
    </xf>
    <xf numFmtId="169" fontId="80" fillId="2" borderId="3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65" fillId="0" borderId="36" xfId="0" applyFont="1" applyFill="1" applyBorder="1" applyAlignment="1" applyProtection="1">
      <alignment wrapText="1"/>
    </xf>
    <xf numFmtId="0" fontId="65" fillId="0" borderId="25" xfId="0" applyFont="1" applyFill="1" applyBorder="1" applyAlignment="1" applyProtection="1">
      <alignment wrapText="1"/>
    </xf>
    <xf numFmtId="0" fontId="65" fillId="0" borderId="14" xfId="0" applyFont="1" applyFill="1" applyBorder="1" applyAlignment="1" applyProtection="1">
      <alignment wrapText="1"/>
    </xf>
    <xf numFmtId="167" fontId="50" fillId="0" borderId="36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wrapText="1"/>
    </xf>
    <xf numFmtId="172" fontId="6" fillId="2" borderId="35" xfId="0" applyNumberFormat="1" applyFont="1" applyFill="1" applyBorder="1" applyAlignment="1" applyProtection="1">
      <alignment horizontal="center" vertical="center"/>
      <protection locked="0"/>
    </xf>
    <xf numFmtId="172" fontId="6" fillId="0" borderId="35" xfId="0" applyNumberFormat="1" applyFont="1" applyBorder="1" applyAlignment="1" applyProtection="1">
      <protection locked="0"/>
    </xf>
    <xf numFmtId="0" fontId="84" fillId="0" borderId="8" xfId="0" applyFont="1" applyFill="1" applyBorder="1" applyAlignment="1" applyProtection="1">
      <alignment horizontal="right" vertical="center"/>
    </xf>
    <xf numFmtId="0" fontId="76" fillId="0" borderId="0" xfId="0" applyFont="1" applyFill="1" applyBorder="1" applyAlignment="1" applyProtection="1">
      <alignment horizontal="right" vertical="center"/>
    </xf>
    <xf numFmtId="0" fontId="51" fillId="0" borderId="2" xfId="0" applyFont="1" applyFill="1" applyBorder="1" applyAlignment="1" applyProtection="1">
      <alignment horizontal="center" wrapText="1"/>
    </xf>
    <xf numFmtId="0" fontId="51" fillId="0" borderId="3" xfId="0" applyFont="1" applyFill="1" applyBorder="1" applyAlignment="1" applyProtection="1">
      <alignment horizontal="center" wrapText="1"/>
    </xf>
    <xf numFmtId="0" fontId="51" fillId="0" borderId="4" xfId="0" applyFont="1" applyFill="1" applyBorder="1" applyAlignment="1" applyProtection="1">
      <alignment horizontal="center" wrapText="1"/>
    </xf>
    <xf numFmtId="0" fontId="6" fillId="7" borderId="19" xfId="0" applyFont="1" applyFill="1" applyBorder="1" applyAlignment="1" applyProtection="1">
      <alignment horizontal="center" vertical="center" wrapText="1"/>
    </xf>
    <xf numFmtId="0" fontId="6" fillId="7" borderId="20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27" xfId="0" applyFont="1" applyFill="1" applyBorder="1" applyAlignment="1" applyProtection="1">
      <alignment horizontal="center" vertical="center" wrapText="1"/>
    </xf>
    <xf numFmtId="169" fontId="6" fillId="0" borderId="4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2" fontId="50" fillId="0" borderId="19" xfId="0" applyNumberFormat="1" applyFont="1" applyFill="1" applyBorder="1" applyAlignment="1" applyProtection="1">
      <alignment horizontal="center" vertical="center"/>
    </xf>
    <xf numFmtId="0" fontId="56" fillId="0" borderId="20" xfId="0" applyFont="1" applyBorder="1" applyAlignment="1">
      <alignment vertical="center"/>
    </xf>
    <xf numFmtId="0" fontId="56" fillId="0" borderId="59" xfId="0" applyFont="1" applyBorder="1" applyAlignment="1">
      <alignment vertical="center"/>
    </xf>
    <xf numFmtId="18" fontId="50" fillId="0" borderId="60" xfId="0" applyNumberFormat="1" applyFont="1" applyFill="1" applyBorder="1" applyAlignment="1" applyProtection="1">
      <alignment horizontal="left" vertical="center" wrapText="1"/>
    </xf>
    <xf numFmtId="0" fontId="58" fillId="0" borderId="61" xfId="0" applyFont="1" applyBorder="1" applyAlignment="1">
      <alignment vertical="center" wrapText="1"/>
    </xf>
    <xf numFmtId="168" fontId="6" fillId="2" borderId="36" xfId="0" applyNumberFormat="1" applyFont="1" applyFill="1" applyBorder="1" applyAlignment="1" applyProtection="1">
      <alignment horizontal="left" vertical="center" wrapText="1"/>
      <protection locked="0"/>
    </xf>
    <xf numFmtId="168" fontId="6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28" fillId="2" borderId="25" xfId="0" applyFont="1" applyFill="1" applyBorder="1" applyAlignment="1" applyProtection="1">
      <alignment horizontal="left" vertical="center" wrapText="1"/>
      <protection locked="0"/>
    </xf>
    <xf numFmtId="0" fontId="28" fillId="2" borderId="40" xfId="0" applyFont="1" applyFill="1" applyBorder="1" applyAlignment="1" applyProtection="1">
      <alignment horizontal="left" vertical="center" wrapText="1"/>
      <protection locked="0"/>
    </xf>
    <xf numFmtId="0" fontId="50" fillId="0" borderId="36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50" fillId="0" borderId="35" xfId="0" applyFont="1" applyFill="1" applyBorder="1" applyAlignment="1" applyProtection="1">
      <alignment horizontal="center" vertical="center" wrapText="1"/>
    </xf>
    <xf numFmtId="0" fontId="56" fillId="0" borderId="35" xfId="0" applyFont="1" applyBorder="1" applyAlignment="1"/>
    <xf numFmtId="0" fontId="68" fillId="0" borderId="36" xfId="0" applyFont="1" applyFill="1" applyBorder="1" applyAlignment="1" applyProtection="1">
      <alignment horizontal="center" vertical="center" wrapText="1"/>
    </xf>
    <xf numFmtId="0" fontId="82" fillId="0" borderId="25" xfId="0" applyFont="1" applyBorder="1" applyAlignment="1">
      <alignment horizontal="center" vertical="center" wrapText="1"/>
    </xf>
    <xf numFmtId="166" fontId="68" fillId="0" borderId="53" xfId="0" applyNumberFormat="1" applyFont="1" applyFill="1" applyBorder="1" applyAlignment="1" applyProtection="1">
      <alignment horizontal="center" vertical="center" wrapText="1"/>
    </xf>
    <xf numFmtId="166" fontId="68" fillId="0" borderId="54" xfId="0" applyNumberFormat="1" applyFont="1" applyFill="1" applyBorder="1" applyAlignment="1" applyProtection="1">
      <alignment horizontal="center" vertical="center" wrapText="1"/>
    </xf>
    <xf numFmtId="18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18" fontId="6" fillId="2" borderId="20" xfId="0" applyNumberFormat="1" applyFont="1" applyFill="1" applyBorder="1" applyAlignment="1" applyProtection="1">
      <alignment horizontal="left" vertical="center" wrapText="1"/>
      <protection locked="0"/>
    </xf>
    <xf numFmtId="18" fontId="6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87" fillId="2" borderId="36" xfId="2" applyFont="1" applyFill="1" applyBorder="1" applyAlignment="1" applyProtection="1">
      <alignment horizontal="center" vertical="center" wrapText="1"/>
    </xf>
    <xf numFmtId="0" fontId="87" fillId="2" borderId="25" xfId="2" applyFont="1" applyFill="1" applyBorder="1" applyAlignment="1" applyProtection="1">
      <alignment horizontal="center" vertical="center" wrapText="1"/>
    </xf>
    <xf numFmtId="0" fontId="87" fillId="2" borderId="40" xfId="2" applyFont="1" applyFill="1" applyBorder="1" applyAlignment="1" applyProtection="1">
      <alignment horizontal="center" vertical="center" wrapText="1"/>
    </xf>
    <xf numFmtId="0" fontId="68" fillId="0" borderId="53" xfId="0" applyFont="1" applyFill="1" applyBorder="1" applyAlignment="1" applyProtection="1">
      <alignment horizontal="center" vertical="center" wrapText="1"/>
    </xf>
    <xf numFmtId="0" fontId="68" fillId="0" borderId="74" xfId="0" applyFont="1" applyFill="1" applyBorder="1" applyAlignment="1" applyProtection="1">
      <alignment horizontal="center" vertical="center" wrapText="1"/>
    </xf>
    <xf numFmtId="0" fontId="68" fillId="0" borderId="54" xfId="0" applyFont="1" applyFill="1" applyBorder="1" applyAlignment="1" applyProtection="1">
      <alignment horizontal="center" vertical="center" wrapText="1"/>
    </xf>
    <xf numFmtId="0" fontId="6" fillId="2" borderId="64" xfId="0" applyFont="1" applyFill="1" applyBorder="1" applyAlignment="1" applyProtection="1">
      <alignment horizontal="center" vertical="center" wrapText="1"/>
      <protection locked="0"/>
    </xf>
    <xf numFmtId="0" fontId="0" fillId="0" borderId="65" xfId="0" applyBorder="1" applyAlignment="1" applyProtection="1">
      <alignment horizontal="center" vertical="center" wrapText="1"/>
      <protection locked="0"/>
    </xf>
    <xf numFmtId="0" fontId="68" fillId="0" borderId="52" xfId="0" applyFont="1" applyFill="1" applyBorder="1" applyAlignment="1" applyProtection="1">
      <alignment horizontal="center" vertical="center" wrapText="1"/>
    </xf>
    <xf numFmtId="0" fontId="68" fillId="0" borderId="51" xfId="0" applyFont="1" applyFill="1" applyBorder="1" applyAlignment="1" applyProtection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44" fontId="79" fillId="0" borderId="62" xfId="0" applyNumberFormat="1" applyFont="1" applyFill="1" applyBorder="1" applyAlignment="1" applyProtection="1">
      <alignment horizontal="right" vertical="center"/>
    </xf>
    <xf numFmtId="0" fontId="0" fillId="0" borderId="48" xfId="0" applyBorder="1" applyAlignment="1">
      <alignment vertical="center"/>
    </xf>
    <xf numFmtId="0" fontId="7" fillId="0" borderId="63" xfId="0" applyFont="1" applyFill="1" applyBorder="1" applyAlignment="1" applyProtection="1">
      <alignment vertical="center"/>
    </xf>
    <xf numFmtId="0" fontId="50" fillId="0" borderId="44" xfId="0" applyFont="1" applyFill="1" applyBorder="1" applyAlignment="1" applyProtection="1">
      <alignment horizontal="left" vertical="center" wrapText="1"/>
    </xf>
    <xf numFmtId="0" fontId="76" fillId="0" borderId="8" xfId="0" applyFont="1" applyFill="1" applyBorder="1" applyAlignment="1" applyProtection="1">
      <alignment horizontal="right" vertical="center"/>
    </xf>
    <xf numFmtId="0" fontId="50" fillId="0" borderId="55" xfId="0" applyFont="1" applyFill="1" applyBorder="1" applyAlignment="1" applyProtection="1">
      <alignment horizontal="center" vertical="center" wrapText="1"/>
    </xf>
    <xf numFmtId="0" fontId="50" fillId="0" borderId="59" xfId="0" applyFont="1" applyFill="1" applyBorder="1" applyAlignment="1" applyProtection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right" vertical="center"/>
    </xf>
    <xf numFmtId="7" fontId="6" fillId="8" borderId="64" xfId="0" applyNumberFormat="1" applyFont="1" applyFill="1" applyBorder="1" applyAlignment="1" applyProtection="1">
      <alignment horizontal="center" vertical="center" wrapText="1"/>
    </xf>
    <xf numFmtId="0" fontId="0" fillId="0" borderId="65" xfId="0" applyBorder="1" applyAlignment="1" applyProtection="1"/>
    <xf numFmtId="0" fontId="4" fillId="3" borderId="52" xfId="0" applyFont="1" applyFill="1" applyBorder="1" applyAlignment="1" applyProtection="1"/>
    <xf numFmtId="0" fontId="0" fillId="0" borderId="5" xfId="0" applyBorder="1" applyAlignment="1"/>
    <xf numFmtId="0" fontId="0" fillId="0" borderId="9" xfId="0" applyBorder="1" applyAlignment="1"/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50" fillId="0" borderId="25" xfId="0" applyFont="1" applyFill="1" applyBorder="1" applyAlignment="1" applyProtection="1">
      <alignment horizontal="center" vertical="center" wrapText="1"/>
    </xf>
    <xf numFmtId="0" fontId="56" fillId="0" borderId="14" xfId="0" applyFont="1" applyBorder="1" applyAlignment="1">
      <alignment horizont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73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73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</xf>
    <xf numFmtId="0" fontId="6" fillId="7" borderId="13" xfId="0" applyFont="1" applyFill="1" applyBorder="1" applyAlignment="1" applyProtection="1">
      <alignment horizontal="center" vertical="center" wrapText="1"/>
    </xf>
    <xf numFmtId="18" fontId="6" fillId="2" borderId="5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50" fillId="0" borderId="36" xfId="0" applyFont="1" applyFill="1" applyBorder="1" applyAlignment="1" applyProtection="1">
      <alignment horizontal="left" vertical="center" wrapText="1"/>
    </xf>
    <xf numFmtId="0" fontId="50" fillId="0" borderId="25" xfId="0" applyFont="1" applyFill="1" applyBorder="1" applyAlignment="1" applyProtection="1">
      <alignment horizontal="left" vertical="center" wrapText="1"/>
    </xf>
    <xf numFmtId="0" fontId="0" fillId="0" borderId="40" xfId="0" applyBorder="1" applyAlignment="1">
      <alignment horizontal="left" vertical="center"/>
    </xf>
    <xf numFmtId="174" fontId="6" fillId="8" borderId="1" xfId="0" applyNumberFormat="1" applyFont="1" applyFill="1" applyBorder="1" applyAlignment="1" applyProtection="1">
      <alignment horizontal="center" vertical="center"/>
    </xf>
    <xf numFmtId="0" fontId="68" fillId="2" borderId="55" xfId="0" applyFont="1" applyFill="1" applyBorder="1" applyAlignment="1" applyProtection="1">
      <alignment horizontal="left" vertical="center" wrapText="1"/>
    </xf>
    <xf numFmtId="0" fontId="68" fillId="2" borderId="20" xfId="0" applyFont="1" applyFill="1" applyBorder="1" applyAlignment="1" applyProtection="1">
      <alignment horizontal="left" vertical="center" wrapText="1"/>
    </xf>
    <xf numFmtId="0" fontId="68" fillId="2" borderId="27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center" vertical="center" wrapText="1"/>
      <protection locked="0"/>
    </xf>
    <xf numFmtId="0" fontId="76" fillId="0" borderId="30" xfId="0" applyFont="1" applyFill="1" applyBorder="1" applyAlignment="1" applyProtection="1">
      <alignment horizontal="right" vertical="center"/>
    </xf>
    <xf numFmtId="0" fontId="76" fillId="0" borderId="6" xfId="0" applyFont="1" applyFill="1" applyBorder="1" applyAlignment="1" applyProtection="1">
      <alignment horizontal="right" vertical="center"/>
    </xf>
    <xf numFmtId="7" fontId="6" fillId="8" borderId="44" xfId="0" applyNumberFormat="1" applyFont="1" applyFill="1" applyBorder="1" applyAlignment="1" applyProtection="1">
      <alignment horizontal="center" vertical="center" wrapText="1"/>
    </xf>
    <xf numFmtId="0" fontId="0" fillId="8" borderId="66" xfId="0" applyFill="1" applyBorder="1" applyAlignment="1">
      <alignment horizontal="center" vertical="center"/>
    </xf>
    <xf numFmtId="49" fontId="71" fillId="2" borderId="67" xfId="0" applyNumberFormat="1" applyFont="1" applyFill="1" applyBorder="1" applyAlignment="1" applyProtection="1">
      <alignment horizontal="left" wrapText="1"/>
      <protection locked="0"/>
    </xf>
    <xf numFmtId="0" fontId="56" fillId="0" borderId="68" xfId="0" applyFont="1" applyBorder="1" applyAlignment="1" applyProtection="1">
      <alignment horizontal="left" wrapText="1"/>
      <protection locked="0"/>
    </xf>
    <xf numFmtId="18" fontId="71" fillId="2" borderId="67" xfId="0" applyNumberFormat="1" applyFont="1" applyFill="1" applyBorder="1" applyAlignment="1" applyProtection="1">
      <alignment horizontal="center" vertical="center"/>
      <protection locked="0"/>
    </xf>
    <xf numFmtId="0" fontId="56" fillId="0" borderId="1" xfId="0" applyFont="1" applyBorder="1" applyAlignment="1" applyProtection="1">
      <alignment horizontal="center" vertical="center"/>
      <protection locked="0"/>
    </xf>
    <xf numFmtId="18" fontId="6" fillId="2" borderId="6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18" fontId="65" fillId="2" borderId="70" xfId="0" applyNumberFormat="1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/>
    <xf numFmtId="171" fontId="6" fillId="2" borderId="47" xfId="0" applyNumberFormat="1" applyFont="1" applyFill="1" applyBorder="1" applyAlignment="1" applyProtection="1">
      <alignment horizontal="center" vertical="center"/>
      <protection locked="0"/>
    </xf>
    <xf numFmtId="0" fontId="13" fillId="2" borderId="71" xfId="0" applyFont="1" applyFill="1" applyBorder="1" applyAlignment="1" applyProtection="1">
      <protection locked="0"/>
    </xf>
    <xf numFmtId="18" fontId="65" fillId="2" borderId="70" xfId="0" applyNumberFormat="1" applyFont="1" applyFill="1" applyBorder="1" applyAlignment="1" applyProtection="1">
      <alignment horizontal="left" vertical="top"/>
    </xf>
    <xf numFmtId="0" fontId="0" fillId="0" borderId="3" xfId="0" applyBorder="1" applyAlignment="1"/>
    <xf numFmtId="0" fontId="0" fillId="0" borderId="4" xfId="0" applyBorder="1" applyAlignment="1"/>
    <xf numFmtId="0" fontId="58" fillId="0" borderId="72" xfId="0" applyFont="1" applyBorder="1" applyAlignment="1">
      <alignment vertical="center" wrapText="1"/>
    </xf>
    <xf numFmtId="0" fontId="50" fillId="0" borderId="47" xfId="0" applyFont="1" applyFill="1" applyBorder="1" applyAlignment="1" applyProtection="1">
      <alignment horizontal="left" vertical="center" wrapText="1"/>
    </xf>
    <xf numFmtId="0" fontId="50" fillId="0" borderId="73" xfId="0" applyFont="1" applyFill="1" applyBorder="1" applyAlignment="1" applyProtection="1">
      <alignment horizontal="left" vertical="center" wrapText="1"/>
    </xf>
    <xf numFmtId="7" fontId="6" fillId="8" borderId="52" xfId="0" applyNumberFormat="1" applyFont="1" applyFill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/>
    </xf>
    <xf numFmtId="0" fontId="0" fillId="0" borderId="35" xfId="0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1" fontId="30" fillId="0" borderId="0" xfId="0" applyNumberFormat="1" applyFont="1" applyBorder="1" applyAlignment="1">
      <alignment horizontal="right" vertical="top"/>
    </xf>
    <xf numFmtId="0" fontId="0" fillId="0" borderId="33" xfId="0" applyBorder="1" applyAlignment="1">
      <alignment horizontal="right" vertical="top"/>
    </xf>
    <xf numFmtId="175" fontId="6" fillId="0" borderId="36" xfId="0" quotePrefix="1" applyNumberFormat="1" applyFont="1" applyBorder="1" applyAlignment="1">
      <alignment horizontal="center" vertical="center"/>
    </xf>
    <xf numFmtId="175" fontId="6" fillId="0" borderId="25" xfId="0" applyNumberFormat="1" applyFont="1" applyBorder="1" applyAlignment="1">
      <alignment horizontal="center" vertical="center"/>
    </xf>
    <xf numFmtId="175" fontId="6" fillId="0" borderId="14" xfId="0" applyNumberFormat="1" applyFont="1" applyBorder="1" applyAlignment="1">
      <alignment horizontal="center" vertical="center"/>
    </xf>
    <xf numFmtId="0" fontId="28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42" fillId="0" borderId="35" xfId="0" applyFont="1" applyBorder="1" applyAlignment="1">
      <alignment horizontal="left" vertical="center"/>
    </xf>
    <xf numFmtId="44" fontId="6" fillId="0" borderId="28" xfId="1" applyFont="1" applyBorder="1" applyAlignment="1">
      <alignment horizontal="left" vertical="center"/>
    </xf>
    <xf numFmtId="44" fontId="6" fillId="0" borderId="32" xfId="1" applyFont="1" applyBorder="1" applyAlignment="1">
      <alignment horizontal="left" vertical="center"/>
    </xf>
    <xf numFmtId="171" fontId="30" fillId="0" borderId="0" xfId="0" applyNumberFormat="1" applyFont="1" applyBorder="1" applyAlignment="1">
      <alignment horizontal="right" wrapText="1"/>
    </xf>
    <xf numFmtId="171" fontId="30" fillId="0" borderId="33" xfId="0" applyNumberFormat="1" applyFont="1" applyBorder="1" applyAlignment="1">
      <alignment horizontal="right" wrapText="1"/>
    </xf>
    <xf numFmtId="176" fontId="0" fillId="0" borderId="53" xfId="0" applyNumberFormat="1" applyBorder="1" applyAlignment="1">
      <alignment horizontal="center" vertical="center"/>
    </xf>
    <xf numFmtId="176" fontId="0" fillId="0" borderId="74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1" fillId="0" borderId="53" xfId="0" applyFont="1" applyBorder="1" applyAlignment="1">
      <alignment horizontal="center" vertical="center" wrapText="1"/>
    </xf>
    <xf numFmtId="0" fontId="41" fillId="0" borderId="74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52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44" fontId="40" fillId="0" borderId="36" xfId="1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14" xfId="0" applyBorder="1" applyAlignment="1">
      <alignment vertical="center"/>
    </xf>
    <xf numFmtId="0" fontId="28" fillId="0" borderId="3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6" fillId="4" borderId="8" xfId="0" applyFont="1" applyFill="1" applyBorder="1" applyAlignment="1" applyProtection="1">
      <alignment horizontal="center" vertical="center" wrapText="1"/>
    </xf>
    <xf numFmtId="0" fontId="36" fillId="4" borderId="0" xfId="0" applyFont="1" applyFill="1" applyBorder="1" applyAlignment="1" applyProtection="1">
      <alignment horizontal="center" vertical="center" wrapText="1"/>
    </xf>
    <xf numFmtId="0" fontId="36" fillId="4" borderId="10" xfId="0" applyFont="1" applyFill="1" applyBorder="1" applyAlignment="1" applyProtection="1">
      <alignment horizontal="center" vertical="center" wrapText="1"/>
    </xf>
    <xf numFmtId="0" fontId="36" fillId="4" borderId="12" xfId="0" applyFont="1" applyFill="1" applyBorder="1" applyAlignment="1" applyProtection="1">
      <alignment horizontal="center" vertical="center" wrapText="1"/>
    </xf>
    <xf numFmtId="0" fontId="36" fillId="4" borderId="11" xfId="0" applyFont="1" applyFill="1" applyBorder="1" applyAlignment="1" applyProtection="1">
      <alignment horizontal="center" vertical="center" wrapText="1"/>
    </xf>
    <xf numFmtId="0" fontId="36" fillId="4" borderId="13" xfId="0" applyFont="1" applyFill="1" applyBorder="1" applyAlignment="1" applyProtection="1">
      <alignment horizontal="center" vertical="center" wrapText="1"/>
    </xf>
    <xf numFmtId="0" fontId="34" fillId="2" borderId="19" xfId="2" applyFont="1" applyFill="1" applyBorder="1" applyAlignment="1" applyProtection="1">
      <alignment horizontal="left" vertical="center" wrapText="1"/>
    </xf>
    <xf numFmtId="0" fontId="34" fillId="2" borderId="20" xfId="2" applyFont="1" applyFill="1" applyBorder="1" applyAlignment="1" applyProtection="1">
      <alignment horizontal="left" vertical="center" wrapText="1"/>
    </xf>
    <xf numFmtId="0" fontId="34" fillId="2" borderId="27" xfId="2" applyFont="1" applyFill="1" applyBorder="1" applyAlignment="1" applyProtection="1">
      <alignment horizontal="left" vertical="center" wrapText="1"/>
    </xf>
    <xf numFmtId="0" fontId="29" fillId="4" borderId="2" xfId="0" applyFont="1" applyFill="1" applyBorder="1" applyAlignment="1" applyProtection="1">
      <alignment horizontal="center" vertical="center" wrapText="1"/>
    </xf>
    <xf numFmtId="0" fontId="29" fillId="4" borderId="3" xfId="0" applyFont="1" applyFill="1" applyBorder="1" applyAlignment="1" applyProtection="1">
      <alignment horizontal="center" vertical="center" wrapText="1"/>
    </xf>
    <xf numFmtId="0" fontId="29" fillId="4" borderId="4" xfId="0" applyFont="1" applyFill="1" applyBorder="1" applyAlignment="1" applyProtection="1">
      <alignment horizontal="center" vertical="center" wrapText="1"/>
    </xf>
    <xf numFmtId="0" fontId="29" fillId="4" borderId="12" xfId="0" applyFont="1" applyFill="1" applyBorder="1" applyAlignment="1" applyProtection="1">
      <alignment horizontal="center" vertical="center" wrapText="1"/>
    </xf>
    <xf numFmtId="0" fontId="29" fillId="4" borderId="11" xfId="0" applyFont="1" applyFill="1" applyBorder="1" applyAlignment="1" applyProtection="1">
      <alignment horizontal="center" vertical="center" wrapText="1"/>
    </xf>
    <xf numFmtId="0" fontId="29" fillId="4" borderId="13" xfId="0" applyFont="1" applyFill="1" applyBorder="1" applyAlignment="1" applyProtection="1">
      <alignment horizontal="center" vertical="center" wrapText="1"/>
    </xf>
    <xf numFmtId="0" fontId="25" fillId="5" borderId="19" xfId="0" applyFont="1" applyFill="1" applyBorder="1" applyAlignment="1" applyProtection="1">
      <alignment horizontal="left" vertical="center"/>
    </xf>
    <xf numFmtId="0" fontId="25" fillId="5" borderId="20" xfId="0" applyFont="1" applyFill="1" applyBorder="1" applyAlignment="1" applyProtection="1">
      <alignment horizontal="left" vertical="center"/>
    </xf>
    <xf numFmtId="0" fontId="25" fillId="5" borderId="27" xfId="0" applyFont="1" applyFill="1" applyBorder="1" applyAlignment="1" applyProtection="1">
      <alignment horizontal="left" vertical="center"/>
    </xf>
    <xf numFmtId="0" fontId="25" fillId="5" borderId="19" xfId="0" applyFont="1" applyFill="1" applyBorder="1" applyAlignment="1" applyProtection="1">
      <alignment horizontal="left"/>
    </xf>
    <xf numFmtId="0" fontId="25" fillId="5" borderId="20" xfId="0" applyFont="1" applyFill="1" applyBorder="1" applyAlignment="1" applyProtection="1">
      <alignment horizontal="left"/>
    </xf>
    <xf numFmtId="0" fontId="25" fillId="5" borderId="27" xfId="0" applyFont="1" applyFill="1" applyBorder="1" applyAlignment="1" applyProtection="1">
      <alignment horizontal="left"/>
    </xf>
    <xf numFmtId="0" fontId="6" fillId="0" borderId="19" xfId="0" applyFont="1" applyFill="1" applyBorder="1" applyAlignment="1" applyProtection="1">
      <alignment horizontal="center"/>
    </xf>
    <xf numFmtId="0" fontId="6" fillId="0" borderId="20" xfId="0" applyFont="1" applyFill="1" applyBorder="1" applyAlignment="1" applyProtection="1">
      <alignment horizontal="center"/>
    </xf>
    <xf numFmtId="0" fontId="6" fillId="0" borderId="27" xfId="0" applyFont="1" applyFill="1" applyBorder="1" applyAlignment="1" applyProtection="1">
      <alignment horizontal="center"/>
    </xf>
    <xf numFmtId="0" fontId="26" fillId="4" borderId="3" xfId="0" applyFont="1" applyFill="1" applyBorder="1" applyAlignment="1" applyProtection="1">
      <alignment horizontal="center"/>
    </xf>
    <xf numFmtId="0" fontId="25" fillId="4" borderId="3" xfId="0" applyFont="1" applyFill="1" applyBorder="1" applyAlignment="1" applyProtection="1">
      <alignment horizontal="center" vertical="center" wrapText="1"/>
    </xf>
    <xf numFmtId="0" fontId="25" fillId="4" borderId="4" xfId="0" applyFont="1" applyFill="1" applyBorder="1" applyAlignment="1" applyProtection="1">
      <alignment horizontal="center" vertical="center" wrapText="1"/>
    </xf>
    <xf numFmtId="0" fontId="25" fillId="4" borderId="11" xfId="0" applyFont="1" applyFill="1" applyBorder="1" applyAlignment="1" applyProtection="1">
      <alignment horizontal="center" vertical="center" wrapText="1"/>
    </xf>
    <xf numFmtId="0" fontId="25" fillId="4" borderId="13" xfId="0" applyFont="1" applyFill="1" applyBorder="1" applyAlignment="1" applyProtection="1">
      <alignment horizontal="center" vertical="center" wrapText="1"/>
    </xf>
    <xf numFmtId="0" fontId="8" fillId="2" borderId="25" xfId="2" applyFill="1" applyBorder="1" applyAlignment="1" applyProtection="1">
      <alignment horizontal="left" vertical="center"/>
    </xf>
    <xf numFmtId="0" fontId="8" fillId="2" borderId="40" xfId="2" applyFill="1" applyBorder="1" applyAlignment="1" applyProtection="1">
      <alignment horizontal="left" vertical="center"/>
    </xf>
    <xf numFmtId="0" fontId="24" fillId="4" borderId="5" xfId="0" applyFont="1" applyFill="1" applyBorder="1" applyAlignment="1" applyProtection="1">
      <alignment horizontal="right" vertical="center"/>
    </xf>
    <xf numFmtId="0" fontId="24" fillId="4" borderId="25" xfId="0" applyFont="1" applyFill="1" applyBorder="1" applyAlignment="1" applyProtection="1">
      <alignment horizontal="right" vertical="center"/>
    </xf>
  </cellXfs>
  <cellStyles count="3">
    <cellStyle name="Currency" xfId="1" builtinId="4"/>
    <cellStyle name="Hyperlink" xfId="2" builtinId="8"/>
    <cellStyle name="Normal" xfId="0" builtinId="0"/>
  </cellStyles>
  <dxfs count="13"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19</xdr:row>
      <xdr:rowOff>0</xdr:rowOff>
    </xdr:from>
    <xdr:to>
      <xdr:col>1</xdr:col>
      <xdr:colOff>352425</xdr:colOff>
      <xdr:row>19</xdr:row>
      <xdr:rowOff>0</xdr:rowOff>
    </xdr:to>
    <xdr:sp macro="" textlink="">
      <xdr:nvSpPr>
        <xdr:cNvPr id="1248" name="Rectangle 81"/>
        <xdr:cNvSpPr>
          <a:spLocks noChangeArrowheads="1"/>
        </xdr:cNvSpPr>
      </xdr:nvSpPr>
      <xdr:spPr bwMode="auto">
        <a:xfrm>
          <a:off x="1943100" y="12096750"/>
          <a:ext cx="2857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904875</xdr:colOff>
      <xdr:row>19</xdr:row>
      <xdr:rowOff>0</xdr:rowOff>
    </xdr:from>
    <xdr:to>
      <xdr:col>3</xdr:col>
      <xdr:colOff>19050</xdr:colOff>
      <xdr:row>19</xdr:row>
      <xdr:rowOff>0</xdr:rowOff>
    </xdr:to>
    <xdr:sp macro="" textlink="">
      <xdr:nvSpPr>
        <xdr:cNvPr id="1249" name="Rectangle 82"/>
        <xdr:cNvSpPr>
          <a:spLocks noChangeArrowheads="1"/>
        </xdr:cNvSpPr>
      </xdr:nvSpPr>
      <xdr:spPr bwMode="auto">
        <a:xfrm flipV="1">
          <a:off x="2781300" y="12096750"/>
          <a:ext cx="20764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670560</xdr:colOff>
          <xdr:row>19</xdr:row>
          <xdr:rowOff>129540</xdr:rowOff>
        </xdr:from>
        <xdr:to>
          <xdr:col>1</xdr:col>
          <xdr:colOff>1158240</xdr:colOff>
          <xdr:row>20</xdr:row>
          <xdr:rowOff>320040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19</xdr:row>
          <xdr:rowOff>68580</xdr:rowOff>
        </xdr:from>
        <xdr:to>
          <xdr:col>1</xdr:col>
          <xdr:colOff>449580</xdr:colOff>
          <xdr:row>20</xdr:row>
          <xdr:rowOff>358140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21</xdr:row>
          <xdr:rowOff>68580</xdr:rowOff>
        </xdr:from>
        <xdr:to>
          <xdr:col>1</xdr:col>
          <xdr:colOff>449580</xdr:colOff>
          <xdr:row>22</xdr:row>
          <xdr:rowOff>350520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670560</xdr:colOff>
          <xdr:row>21</xdr:row>
          <xdr:rowOff>129540</xdr:rowOff>
        </xdr:from>
        <xdr:to>
          <xdr:col>1</xdr:col>
          <xdr:colOff>1158240</xdr:colOff>
          <xdr:row>22</xdr:row>
          <xdr:rowOff>320040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List1" displayName="List1" ref="AC1:AC57" headerRowDxfId="4" dataDxfId="3">
  <autoFilter ref="AC1:AC57"/>
  <tableColumns count="1">
    <tableColumn id="1" name="Column1" totalsRowFunction="count" dataDxfId="2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://gsa.gov/portal/category/100120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www.gsa.gov/perdiem%20Link%20To%20GSA%20Standard%20Travel%20Rates" TargetMode="External"/><Relationship Id="rId1" Type="http://schemas.openxmlformats.org/officeDocument/2006/relationships/hyperlink" Target="http://www.gsa.gov/Portal/gsa/ep/contentView.do?queryYear=2009&amp;contentType=GSA_BASIC&amp;contentId=17943&amp;queryState=Nevada&amp;noc=T" TargetMode="External"/><Relationship Id="rId6" Type="http://schemas.openxmlformats.org/officeDocument/2006/relationships/vmlDrawing" Target="../drawings/vmlDrawing1.vml"/><Relationship Id="rId11" Type="http://schemas.openxmlformats.org/officeDocument/2006/relationships/table" Target="../tables/table1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sa.gov/Portal/gsa/ep/contentView.do?contentType=GSA_BASIC&amp;contentId=17943" TargetMode="External"/><Relationship Id="rId1" Type="http://schemas.openxmlformats.org/officeDocument/2006/relationships/hyperlink" Target="http://gsa.gov/portal/category/100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I80"/>
  <sheetViews>
    <sheetView tabSelected="1" zoomScale="75" zoomScaleNormal="75" zoomScaleSheetLayoutView="50" workbookViewId="0">
      <selection activeCell="D16" sqref="D16"/>
    </sheetView>
  </sheetViews>
  <sheetFormatPr defaultColWidth="9.109375" defaultRowHeight="15"/>
  <cols>
    <col min="1" max="1" width="28.109375" style="32" customWidth="1"/>
    <col min="2" max="2" width="27.6640625" style="32" customWidth="1"/>
    <col min="3" max="3" width="16.6640625" style="32" customWidth="1"/>
    <col min="4" max="4" width="22.33203125" style="32" customWidth="1"/>
    <col min="5" max="5" width="18.33203125" style="32" customWidth="1"/>
    <col min="6" max="6" width="13.33203125" style="32" customWidth="1"/>
    <col min="7" max="7" width="8.5546875" style="32" customWidth="1"/>
    <col min="8" max="8" width="15.44140625" style="32" customWidth="1"/>
    <col min="9" max="9" width="7.6640625" style="43" bestFit="1" customWidth="1"/>
    <col min="10" max="10" width="20.6640625" style="32" customWidth="1"/>
    <col min="11" max="11" width="9.44140625" style="50" bestFit="1" customWidth="1"/>
    <col min="12" max="12" width="14.44140625" style="32" customWidth="1"/>
    <col min="13" max="13" width="13.109375" style="32" bestFit="1" customWidth="1"/>
    <col min="14" max="14" width="4" style="32" customWidth="1"/>
    <col min="15" max="15" width="9" style="32" customWidth="1"/>
    <col min="16" max="16" width="6.33203125" style="32" customWidth="1"/>
    <col min="17" max="17" width="18.6640625" style="32" customWidth="1"/>
    <col min="18" max="18" width="13.33203125" style="32" customWidth="1"/>
    <col min="19" max="19" width="9.33203125" style="32" customWidth="1"/>
    <col min="20" max="20" width="14.88671875" style="32" customWidth="1"/>
    <col min="21" max="21" width="10.33203125" style="182" bestFit="1" customWidth="1"/>
    <col min="22" max="22" width="15.6640625" style="182" bestFit="1" customWidth="1"/>
    <col min="23" max="23" width="8.109375" style="182" customWidth="1"/>
    <col min="24" max="24" width="8.109375" style="184" customWidth="1"/>
    <col min="25" max="25" width="13" style="184" bestFit="1" customWidth="1"/>
    <col min="26" max="26" width="113.33203125" style="184" bestFit="1" customWidth="1"/>
    <col min="27" max="27" width="7.109375" style="193" bestFit="1" customWidth="1"/>
    <col min="28" max="28" width="4" style="184" bestFit="1" customWidth="1"/>
    <col min="29" max="29" width="19.109375" style="185" bestFit="1" customWidth="1"/>
    <col min="30" max="30" width="21.44140625" style="182" bestFit="1" customWidth="1"/>
    <col min="31" max="31" width="9.33203125" style="182" bestFit="1" customWidth="1"/>
    <col min="32" max="35" width="9.109375" style="131"/>
    <col min="36" max="36" width="9.109375" style="123"/>
    <col min="37" max="38" width="9.109375" style="128"/>
    <col min="39" max="52" width="9.109375" style="32"/>
    <col min="53" max="53" width="36.6640625" style="32" customWidth="1"/>
    <col min="54" max="54" width="18.6640625" style="32" customWidth="1"/>
    <col min="55" max="55" width="22.6640625" style="32" customWidth="1"/>
    <col min="56" max="56" width="14.88671875" style="32" bestFit="1" customWidth="1"/>
    <col min="57" max="57" width="11.109375" style="32" bestFit="1" customWidth="1"/>
    <col min="58" max="58" width="11.33203125" style="32" bestFit="1" customWidth="1"/>
    <col min="59" max="59" width="11.33203125" style="32" customWidth="1"/>
    <col min="60" max="60" width="7.6640625" style="32" bestFit="1" customWidth="1"/>
    <col min="61" max="61" width="15.6640625" style="32" bestFit="1" customWidth="1"/>
    <col min="62" max="16384" width="9.109375" style="32"/>
  </cols>
  <sheetData>
    <row r="1" spans="1:63" ht="30.6" thickBot="1">
      <c r="A1" s="456" t="s">
        <v>0</v>
      </c>
      <c r="B1" s="457"/>
      <c r="C1" s="457"/>
      <c r="D1" s="457"/>
      <c r="E1" s="457"/>
      <c r="F1" s="457"/>
      <c r="G1" s="457"/>
      <c r="H1" s="457"/>
      <c r="I1" s="457"/>
      <c r="J1" s="458"/>
      <c r="K1" s="48"/>
      <c r="L1" s="165"/>
      <c r="M1" s="164"/>
      <c r="N1" s="164"/>
      <c r="O1" s="165"/>
      <c r="P1" s="165"/>
      <c r="Q1" s="166"/>
      <c r="U1" s="206" t="s">
        <v>1</v>
      </c>
      <c r="V1" s="206" t="s">
        <v>2</v>
      </c>
      <c r="W1" s="207">
        <v>3673</v>
      </c>
      <c r="X1" s="217" t="s">
        <v>3</v>
      </c>
      <c r="Y1" s="217" t="s">
        <v>4</v>
      </c>
      <c r="Z1" s="327" t="s">
        <v>5</v>
      </c>
      <c r="AA1" s="217"/>
      <c r="AB1" s="186"/>
      <c r="AC1" s="378" t="s">
        <v>208</v>
      </c>
      <c r="AD1" s="328" t="s">
        <v>6</v>
      </c>
      <c r="AE1" s="329">
        <f>Standards!B3</f>
        <v>350</v>
      </c>
      <c r="AF1" s="203"/>
      <c r="AG1" s="203"/>
      <c r="AH1" s="203"/>
      <c r="AI1" s="203"/>
      <c r="AJ1" s="203"/>
      <c r="AK1" s="50"/>
      <c r="BA1" s="294"/>
      <c r="BB1" s="294"/>
      <c r="BC1" s="294"/>
      <c r="BD1" s="294"/>
      <c r="BE1" s="294"/>
      <c r="BF1" s="294"/>
      <c r="BG1" s="294"/>
      <c r="BH1" s="294"/>
      <c r="BI1" s="294"/>
    </row>
    <row r="2" spans="1:63" ht="25.2" thickBot="1">
      <c r="A2" s="351" t="s">
        <v>224</v>
      </c>
      <c r="B2" s="424" t="s">
        <v>137</v>
      </c>
      <c r="C2" s="424"/>
      <c r="D2" s="424"/>
      <c r="E2" s="424"/>
      <c r="F2" s="424"/>
      <c r="G2" s="424"/>
      <c r="H2" s="229" t="s">
        <v>15</v>
      </c>
      <c r="I2" s="425"/>
      <c r="J2" s="426"/>
      <c r="K2" s="51"/>
      <c r="L2" s="167"/>
      <c r="M2" s="167"/>
      <c r="N2" s="167"/>
      <c r="O2" s="167"/>
      <c r="P2" s="167"/>
      <c r="Q2" s="166"/>
      <c r="U2" s="206" t="s">
        <v>7</v>
      </c>
      <c r="V2" s="208" t="s">
        <v>8</v>
      </c>
      <c r="W2" s="207">
        <v>3674</v>
      </c>
      <c r="X2" s="217">
        <v>0</v>
      </c>
      <c r="Y2" s="330">
        <f>Standards!J5</f>
        <v>0</v>
      </c>
      <c r="Z2" s="327" t="s">
        <v>9</v>
      </c>
      <c r="AA2" s="217"/>
      <c r="AB2" s="186"/>
      <c r="AC2" s="377" t="s">
        <v>152</v>
      </c>
      <c r="AD2" s="328" t="s">
        <v>10</v>
      </c>
      <c r="AE2" s="329">
        <f>Standards!B4</f>
        <v>700</v>
      </c>
      <c r="AF2" s="203"/>
      <c r="AG2" s="203"/>
      <c r="AH2" s="203"/>
      <c r="AI2" s="203"/>
      <c r="AJ2" s="203"/>
      <c r="AK2" s="50"/>
      <c r="BA2" s="294"/>
      <c r="BB2" s="294"/>
      <c r="BC2" s="294"/>
      <c r="BD2" s="294"/>
      <c r="BE2" s="294"/>
      <c r="BF2" s="294"/>
      <c r="BG2" s="295"/>
      <c r="BH2" s="296"/>
      <c r="BI2" s="296"/>
    </row>
    <row r="3" spans="1:63" ht="18.75" customHeight="1" thickBot="1">
      <c r="A3" s="459" t="str">
        <f>IF(B9="","TRAVELER'S INFORMATION:",IF(B9&lt;(I2+22),"Travel arrangements require a minimum of three (3) weeks prior submission!  A Late Submission Memo is required for this Request","TRAVELERS INFORMATION:"))</f>
        <v>TRAVELER'S INFORMATION:</v>
      </c>
      <c r="B3" s="460"/>
      <c r="C3" s="460"/>
      <c r="D3" s="460"/>
      <c r="E3" s="461"/>
      <c r="F3" s="460"/>
      <c r="G3" s="460"/>
      <c r="H3" s="460"/>
      <c r="I3" s="460"/>
      <c r="J3" s="462"/>
      <c r="K3" s="52"/>
      <c r="L3" s="168"/>
      <c r="M3" s="168"/>
      <c r="N3" s="168"/>
      <c r="O3" s="168"/>
      <c r="P3" s="168"/>
      <c r="U3" s="354">
        <v>1</v>
      </c>
      <c r="V3" s="354" t="s">
        <v>115</v>
      </c>
      <c r="W3" s="209"/>
      <c r="X3" s="217">
        <v>1</v>
      </c>
      <c r="Y3" s="330">
        <f>Standards!J6</f>
        <v>0</v>
      </c>
      <c r="Z3" s="327" t="s">
        <v>11</v>
      </c>
      <c r="AA3" s="217"/>
      <c r="AB3" s="186"/>
      <c r="AC3" s="377" t="s">
        <v>153</v>
      </c>
      <c r="AD3" s="328" t="s">
        <v>12</v>
      </c>
      <c r="AE3" s="329">
        <f>Standards!B5</f>
        <v>40</v>
      </c>
      <c r="AF3" s="203"/>
      <c r="AG3" s="203"/>
      <c r="AH3" s="203"/>
      <c r="AI3" s="203"/>
      <c r="AJ3" s="203"/>
      <c r="AK3" s="50"/>
      <c r="BA3" s="294"/>
      <c r="BB3" s="294"/>
      <c r="BC3" s="294"/>
      <c r="BD3" s="294"/>
      <c r="BE3" s="294"/>
      <c r="BF3" s="294"/>
      <c r="BG3" s="294"/>
      <c r="BH3" s="294"/>
      <c r="BI3" s="294"/>
    </row>
    <row r="4" spans="1:63" ht="36" customHeight="1">
      <c r="A4" s="228" t="s">
        <v>13</v>
      </c>
      <c r="B4" s="427"/>
      <c r="C4" s="428"/>
      <c r="D4" s="429"/>
      <c r="E4" s="249" t="s">
        <v>222</v>
      </c>
      <c r="F4" s="1"/>
      <c r="G4" s="434" t="s">
        <v>14</v>
      </c>
      <c r="H4" s="435"/>
      <c r="I4" s="436"/>
      <c r="J4" s="437"/>
      <c r="K4" s="53"/>
      <c r="L4" s="168"/>
      <c r="M4" s="168"/>
      <c r="N4" s="168"/>
      <c r="O4" s="168"/>
      <c r="P4" s="168"/>
      <c r="U4" s="357">
        <v>0</v>
      </c>
      <c r="V4" s="208" t="s">
        <v>116</v>
      </c>
      <c r="W4" s="209"/>
      <c r="X4" s="217">
        <v>2</v>
      </c>
      <c r="Y4" s="330">
        <f>Standards!J7</f>
        <v>0</v>
      </c>
      <c r="Z4" s="327" t="s">
        <v>16</v>
      </c>
      <c r="AA4" s="217"/>
      <c r="AB4" s="186"/>
      <c r="AC4" s="377" t="s">
        <v>154</v>
      </c>
      <c r="AD4" s="328" t="s">
        <v>17</v>
      </c>
      <c r="AE4" s="329">
        <f>Standards!E5</f>
        <v>40</v>
      </c>
      <c r="AF4" s="203"/>
      <c r="AG4" s="203"/>
      <c r="AH4" s="203"/>
      <c r="AI4" s="203"/>
      <c r="AJ4" s="203"/>
      <c r="AK4" s="50"/>
      <c r="BA4" s="297"/>
      <c r="BB4" s="294"/>
      <c r="BC4" s="294"/>
      <c r="BD4" s="294"/>
      <c r="BE4" s="294"/>
      <c r="BF4" s="298"/>
      <c r="BG4" s="298"/>
      <c r="BH4" s="299"/>
      <c r="BI4" s="299"/>
      <c r="BJ4" s="230"/>
      <c r="BK4" s="230"/>
    </row>
    <row r="5" spans="1:63" s="230" customFormat="1" ht="36" customHeight="1">
      <c r="A5" s="231" t="s">
        <v>57</v>
      </c>
      <c r="B5" s="430"/>
      <c r="C5" s="431"/>
      <c r="D5" s="232" t="s">
        <v>122</v>
      </c>
      <c r="E5" s="430"/>
      <c r="F5" s="463"/>
      <c r="G5" s="474" t="s">
        <v>218</v>
      </c>
      <c r="H5" s="475"/>
      <c r="I5" s="420"/>
      <c r="J5" s="421"/>
      <c r="K5" s="233"/>
      <c r="L5" s="234"/>
      <c r="M5" s="234"/>
      <c r="N5" s="234"/>
      <c r="O5" s="234"/>
      <c r="P5" s="234"/>
      <c r="U5" s="358" t="s">
        <v>18</v>
      </c>
      <c r="V5" s="355" t="s">
        <v>19</v>
      </c>
      <c r="W5" s="236"/>
      <c r="X5" s="331">
        <v>3</v>
      </c>
      <c r="Y5" s="332">
        <f>Standards!J8</f>
        <v>0</v>
      </c>
      <c r="Z5" s="333" t="s">
        <v>82</v>
      </c>
      <c r="AA5" s="331"/>
      <c r="AB5" s="334"/>
      <c r="AC5" s="377" t="s">
        <v>155</v>
      </c>
      <c r="AD5" s="335" t="s">
        <v>21</v>
      </c>
      <c r="AE5" s="336">
        <f>Standards!H5</f>
        <v>45</v>
      </c>
      <c r="AF5" s="238"/>
      <c r="AG5" s="238"/>
      <c r="AH5" s="238"/>
      <c r="AI5" s="238"/>
      <c r="AJ5" s="238"/>
      <c r="AK5" s="239"/>
      <c r="AL5" s="240"/>
      <c r="BA5" s="300"/>
      <c r="BB5" s="301"/>
      <c r="BC5" s="301"/>
      <c r="BD5" s="302"/>
      <c r="BE5" s="302"/>
      <c r="BF5" s="303"/>
      <c r="BG5" s="303"/>
      <c r="BH5" s="303"/>
      <c r="BI5" s="303"/>
    </row>
    <row r="6" spans="1:63" s="230" customFormat="1" ht="46.95" customHeight="1">
      <c r="A6" s="231" t="s">
        <v>123</v>
      </c>
      <c r="B6" s="445"/>
      <c r="C6" s="446"/>
      <c r="D6" s="241" t="s">
        <v>56</v>
      </c>
      <c r="E6" s="418"/>
      <c r="F6" s="419"/>
      <c r="G6" s="450" t="s">
        <v>141</v>
      </c>
      <c r="H6" s="451"/>
      <c r="I6" s="420"/>
      <c r="J6" s="421"/>
      <c r="K6" s="242"/>
      <c r="L6" s="243"/>
      <c r="M6" s="234"/>
      <c r="N6" s="234"/>
      <c r="O6" s="234"/>
      <c r="P6" s="234"/>
      <c r="U6" s="356" t="str">
        <f>IF(G37="","",IF(G37=1,(E10-E9)*24,((U3-E9)*24)+0.0000000000001))</f>
        <v/>
      </c>
      <c r="V6" s="356" t="str">
        <f>IF(G37="","",((U4+E10)*24)+0.0000000000001)</f>
        <v/>
      </c>
      <c r="W6" s="236"/>
      <c r="X6" s="331">
        <v>4</v>
      </c>
      <c r="Y6" s="332">
        <f>Standards!J9</f>
        <v>0</v>
      </c>
      <c r="Z6" s="333" t="s">
        <v>83</v>
      </c>
      <c r="AA6" s="331"/>
      <c r="AB6" s="334"/>
      <c r="AC6" s="377" t="s">
        <v>156</v>
      </c>
      <c r="AD6" s="335" t="s">
        <v>23</v>
      </c>
      <c r="AE6" s="336">
        <f>Standards!B6</f>
        <v>14</v>
      </c>
      <c r="AF6" s="238"/>
      <c r="AG6" s="238"/>
      <c r="AH6" s="238"/>
      <c r="AI6" s="238"/>
      <c r="AJ6" s="238"/>
      <c r="AK6" s="239"/>
      <c r="AL6" s="240"/>
      <c r="BA6" s="300"/>
      <c r="BB6" s="301"/>
      <c r="BC6" s="301"/>
      <c r="BD6" s="302"/>
      <c r="BE6" s="302"/>
      <c r="BF6" s="304"/>
      <c r="BG6" s="304"/>
      <c r="BH6" s="304"/>
      <c r="BI6" s="304"/>
    </row>
    <row r="7" spans="1:63" s="230" customFormat="1" ht="69.599999999999994" customHeight="1">
      <c r="A7" s="257" t="s">
        <v>142</v>
      </c>
      <c r="B7" s="470"/>
      <c r="C7" s="471"/>
      <c r="D7" s="472"/>
      <c r="E7" s="472"/>
      <c r="F7" s="472"/>
      <c r="G7" s="472"/>
      <c r="H7" s="472"/>
      <c r="I7" s="472"/>
      <c r="J7" s="473"/>
      <c r="K7" s="245"/>
      <c r="L7" s="234"/>
      <c r="M7" s="234"/>
      <c r="N7" s="234"/>
      <c r="O7" s="234"/>
      <c r="P7" s="234"/>
      <c r="U7" s="237"/>
      <c r="V7" s="237"/>
      <c r="W7" s="246"/>
      <c r="X7" s="331">
        <v>5</v>
      </c>
      <c r="Y7" s="332">
        <f>Standards!J10</f>
        <v>0</v>
      </c>
      <c r="Z7" s="333" t="s">
        <v>84</v>
      </c>
      <c r="AA7" s="331"/>
      <c r="AB7" s="334"/>
      <c r="AC7" s="377" t="s">
        <v>157</v>
      </c>
      <c r="AD7" s="335" t="s">
        <v>25</v>
      </c>
      <c r="AE7" s="337">
        <f>Standards!E4</f>
        <v>0.56000000000000005</v>
      </c>
      <c r="AF7" s="238"/>
      <c r="AG7" s="238"/>
      <c r="AH7" s="238"/>
      <c r="AI7" s="238"/>
      <c r="AJ7" s="238"/>
      <c r="AK7" s="239"/>
      <c r="AL7" s="240"/>
      <c r="BA7" s="297"/>
      <c r="BB7" s="305"/>
      <c r="BC7" s="305"/>
      <c r="BD7" s="305"/>
      <c r="BE7" s="305"/>
      <c r="BF7" s="305"/>
      <c r="BG7" s="305"/>
      <c r="BH7" s="305"/>
      <c r="BI7" s="305"/>
    </row>
    <row r="8" spans="1:63" s="230" customFormat="1" ht="36" customHeight="1">
      <c r="A8" s="417" t="s">
        <v>223</v>
      </c>
      <c r="B8" s="440"/>
      <c r="C8" s="441"/>
      <c r="D8" s="442"/>
      <c r="E8" s="264" t="s">
        <v>124</v>
      </c>
      <c r="F8" s="495"/>
      <c r="G8" s="496"/>
      <c r="H8" s="438" t="s">
        <v>125</v>
      </c>
      <c r="I8" s="439"/>
      <c r="J8" s="227"/>
      <c r="K8" s="245"/>
      <c r="L8" s="234"/>
      <c r="M8" s="234"/>
      <c r="N8" s="234"/>
      <c r="O8" s="234"/>
      <c r="P8" s="234"/>
      <c r="U8" s="237"/>
      <c r="V8" s="237"/>
      <c r="W8" s="247"/>
      <c r="X8" s="331">
        <v>6</v>
      </c>
      <c r="Y8" s="332">
        <f>Standards!J11</f>
        <v>0</v>
      </c>
      <c r="Z8" s="333" t="s">
        <v>26</v>
      </c>
      <c r="AA8" s="331"/>
      <c r="AB8" s="334"/>
      <c r="AC8" s="377" t="s">
        <v>158</v>
      </c>
      <c r="AD8" s="335" t="s">
        <v>27</v>
      </c>
      <c r="AE8" s="337">
        <f>Standards!H4</f>
        <v>0.28000000000000003</v>
      </c>
      <c r="AF8" s="238"/>
      <c r="AG8" s="238"/>
      <c r="AH8" s="238"/>
      <c r="AI8" s="238"/>
      <c r="AJ8" s="238"/>
      <c r="AK8" s="239"/>
      <c r="AL8" s="240"/>
      <c r="BA8" s="306"/>
      <c r="BB8" s="297"/>
      <c r="BC8" s="297"/>
      <c r="BD8" s="297"/>
      <c r="BE8" s="297"/>
      <c r="BF8" s="297"/>
      <c r="BG8" s="297"/>
      <c r="BH8" s="297"/>
      <c r="BI8" s="297"/>
    </row>
    <row r="9" spans="1:63" s="230" customFormat="1" ht="54" customHeight="1">
      <c r="A9" s="248" t="s">
        <v>126</v>
      </c>
      <c r="B9" s="432"/>
      <c r="C9" s="433"/>
      <c r="D9" s="249" t="s">
        <v>216</v>
      </c>
      <c r="E9" s="452"/>
      <c r="F9" s="453"/>
      <c r="G9" s="476" t="s">
        <v>127</v>
      </c>
      <c r="H9" s="477"/>
      <c r="I9" s="477"/>
      <c r="J9" s="224"/>
      <c r="K9" s="245"/>
      <c r="L9" s="234"/>
      <c r="M9" s="234"/>
      <c r="N9" s="234"/>
      <c r="O9" s="234"/>
      <c r="P9" s="234"/>
      <c r="U9" s="237"/>
      <c r="V9" s="237"/>
      <c r="W9" s="250"/>
      <c r="X9" s="331">
        <v>7</v>
      </c>
      <c r="Y9" s="332">
        <f>Standards!J12</f>
        <v>0</v>
      </c>
      <c r="Z9" s="338" t="s">
        <v>28</v>
      </c>
      <c r="AA9" s="331"/>
      <c r="AB9" s="334"/>
      <c r="AC9" s="377" t="s">
        <v>159</v>
      </c>
      <c r="AD9" s="255"/>
      <c r="AE9" s="255"/>
      <c r="AF9" s="238"/>
      <c r="AG9" s="238"/>
      <c r="AH9" s="238"/>
      <c r="AI9" s="238"/>
      <c r="AJ9" s="238"/>
      <c r="AK9" s="239"/>
      <c r="AL9" s="240"/>
      <c r="BA9" s="297"/>
      <c r="BB9" s="302"/>
      <c r="BC9" s="302"/>
      <c r="BD9" s="294"/>
      <c r="BE9" s="307"/>
      <c r="BF9" s="307"/>
      <c r="BG9" s="294"/>
      <c r="BH9" s="294"/>
      <c r="BI9" s="294"/>
    </row>
    <row r="10" spans="1:63" s="230" customFormat="1" ht="48.6" customHeight="1">
      <c r="A10" s="251" t="s">
        <v>128</v>
      </c>
      <c r="B10" s="432"/>
      <c r="C10" s="433"/>
      <c r="D10" s="249" t="s">
        <v>129</v>
      </c>
      <c r="E10" s="452"/>
      <c r="F10" s="453"/>
      <c r="G10" s="447" t="str">
        <f>IF(B9="","",IF(B9&lt;(I2+22),"A Late Submission Memo is required (see line 3 of this form and attach to request)",IF(A3="TRAVELER'S INFORMATION:","","")))</f>
        <v/>
      </c>
      <c r="H10" s="448"/>
      <c r="I10" s="449"/>
      <c r="J10" s="45"/>
      <c r="K10" s="245"/>
      <c r="L10" s="234"/>
      <c r="M10" s="252"/>
      <c r="N10" s="234"/>
      <c r="O10" s="234"/>
      <c r="P10" s="234"/>
      <c r="U10" s="237"/>
      <c r="V10" s="237"/>
      <c r="W10" s="235"/>
      <c r="X10" s="331">
        <v>8</v>
      </c>
      <c r="Y10" s="332">
        <f>Standards!J13</f>
        <v>0.25</v>
      </c>
      <c r="Z10" s="333" t="s">
        <v>5</v>
      </c>
      <c r="AA10" s="331"/>
      <c r="AB10" s="334"/>
      <c r="AC10" s="377" t="s">
        <v>160</v>
      </c>
      <c r="AD10" s="255"/>
      <c r="AE10" s="255"/>
      <c r="AF10" s="238"/>
      <c r="AG10" s="238"/>
      <c r="AH10" s="238"/>
      <c r="AI10" s="238"/>
      <c r="AJ10" s="238"/>
      <c r="AK10" s="239"/>
      <c r="AL10" s="240"/>
      <c r="BA10" s="308"/>
      <c r="BB10" s="302"/>
      <c r="BC10" s="302"/>
      <c r="BD10" s="294"/>
      <c r="BE10" s="307"/>
      <c r="BF10" s="307"/>
      <c r="BG10" s="294"/>
      <c r="BH10" s="294"/>
      <c r="BI10" s="294"/>
    </row>
    <row r="11" spans="1:63" s="230" customFormat="1" ht="74.25" customHeight="1">
      <c r="A11" s="253" t="s">
        <v>59</v>
      </c>
      <c r="B11" s="226"/>
      <c r="C11" s="254" t="s">
        <v>39</v>
      </c>
      <c r="D11" s="226"/>
      <c r="E11" s="349" t="str">
        <f>IF(D11="Yes","Enter Lodging Rate for Out of State Destination","For Out of State Use Only, Leave Blank")</f>
        <v>For Out of State Use Only, Leave Blank</v>
      </c>
      <c r="F11" s="443"/>
      <c r="G11" s="444"/>
      <c r="H11" s="478" t="str">
        <f>IF(D11="Yes","Enter Per Diem Rate for Out of State Destination","For Out of State use Only, Leave Blank")</f>
        <v>For Out of State use Only, Leave Blank</v>
      </c>
      <c r="I11" s="479"/>
      <c r="J11" s="352"/>
      <c r="K11" s="245"/>
      <c r="L11" s="234"/>
      <c r="M11" s="234"/>
      <c r="N11" s="234"/>
      <c r="O11" s="234"/>
      <c r="P11" s="234"/>
      <c r="U11" s="237"/>
      <c r="V11" s="237"/>
      <c r="W11" s="244"/>
      <c r="X11" s="331">
        <v>9</v>
      </c>
      <c r="Y11" s="332">
        <f>Standards!J14</f>
        <v>0.25</v>
      </c>
      <c r="Z11" s="339" t="s">
        <v>31</v>
      </c>
      <c r="AA11" s="331">
        <f>Standards!B10</f>
        <v>92</v>
      </c>
      <c r="AB11" s="334"/>
      <c r="AC11" s="377" t="s">
        <v>161</v>
      </c>
      <c r="AD11" s="255"/>
      <c r="AE11" s="255"/>
      <c r="AF11" s="238"/>
      <c r="AG11" s="238"/>
      <c r="AH11" s="238"/>
      <c r="AI11" s="238"/>
      <c r="AJ11" s="238"/>
      <c r="AK11" s="239"/>
      <c r="AL11" s="240"/>
      <c r="BA11" s="297"/>
      <c r="BB11" s="294"/>
      <c r="BC11" s="294"/>
      <c r="BD11" s="309"/>
      <c r="BE11" s="294"/>
      <c r="BF11" s="294"/>
      <c r="BG11" s="294"/>
      <c r="BH11" s="294"/>
      <c r="BI11" s="294"/>
      <c r="BJ11" s="32"/>
      <c r="BK11" s="32"/>
    </row>
    <row r="12" spans="1:63" ht="17.399999999999999" customHeight="1">
      <c r="A12" s="353" t="s">
        <v>215</v>
      </c>
      <c r="B12" s="485" t="s">
        <v>214</v>
      </c>
      <c r="C12" s="486"/>
      <c r="D12" s="486"/>
      <c r="E12" s="486"/>
      <c r="F12" s="486"/>
      <c r="G12" s="486"/>
      <c r="H12" s="486"/>
      <c r="I12" s="486"/>
      <c r="J12" s="487"/>
      <c r="K12" s="54"/>
      <c r="L12" s="169"/>
      <c r="M12" s="169"/>
      <c r="N12" s="169"/>
      <c r="O12" s="170"/>
      <c r="P12" s="170"/>
      <c r="W12" s="210"/>
      <c r="X12" s="217">
        <v>10</v>
      </c>
      <c r="Y12" s="330">
        <v>0.75</v>
      </c>
      <c r="Z12" s="216" t="s">
        <v>32</v>
      </c>
      <c r="AA12" s="217">
        <v>12</v>
      </c>
      <c r="AB12" s="186"/>
      <c r="AC12" s="377" t="s">
        <v>162</v>
      </c>
      <c r="AD12" s="201"/>
      <c r="AE12" s="201"/>
      <c r="AF12" s="203"/>
      <c r="AG12" s="203"/>
      <c r="AH12" s="203"/>
      <c r="AI12" s="203"/>
      <c r="AJ12" s="203"/>
      <c r="AK12" s="50"/>
      <c r="BA12" s="298"/>
      <c r="BB12" s="298"/>
      <c r="BC12" s="298"/>
      <c r="BD12" s="298"/>
      <c r="BE12" s="298"/>
      <c r="BF12" s="298"/>
      <c r="BG12" s="298"/>
      <c r="BH12" s="298"/>
      <c r="BI12" s="298"/>
    </row>
    <row r="13" spans="1:63" ht="38.1" customHeight="1">
      <c r="A13" s="256" t="s">
        <v>40</v>
      </c>
      <c r="B13" s="420"/>
      <c r="C13" s="513"/>
      <c r="D13" s="254" t="s">
        <v>41</v>
      </c>
      <c r="E13" s="420"/>
      <c r="F13" s="513"/>
      <c r="G13" s="422" t="s">
        <v>113</v>
      </c>
      <c r="H13" s="516"/>
      <c r="I13" s="517"/>
      <c r="J13" s="45"/>
      <c r="K13" s="55"/>
      <c r="O13" s="170"/>
      <c r="P13" s="170"/>
      <c r="W13" s="210"/>
      <c r="X13" s="343">
        <v>11</v>
      </c>
      <c r="Y13" s="344">
        <v>0.75</v>
      </c>
      <c r="Z13" s="342" t="s">
        <v>33</v>
      </c>
      <c r="AA13" s="343">
        <v>18</v>
      </c>
      <c r="AB13" s="186"/>
      <c r="AC13" s="377" t="s">
        <v>163</v>
      </c>
      <c r="AD13" s="201"/>
      <c r="AE13" s="201"/>
      <c r="AF13" s="203"/>
      <c r="AG13" s="203"/>
      <c r="AH13" s="203"/>
      <c r="AI13" s="203"/>
      <c r="AJ13" s="203"/>
      <c r="AK13" s="50"/>
      <c r="BA13" s="297"/>
      <c r="BB13" s="294"/>
      <c r="BC13" s="294"/>
      <c r="BD13" s="294"/>
      <c r="BE13" s="294"/>
      <c r="BF13" s="294"/>
      <c r="BG13" s="294"/>
      <c r="BH13" s="294"/>
      <c r="BI13" s="294"/>
    </row>
    <row r="14" spans="1:63" ht="54" customHeight="1">
      <c r="A14" s="257" t="str">
        <f>IF(D11="Yes","This line not required for Out of State Travel:","Choose State Travel location (Required for GSA Rate):")</f>
        <v>Choose State Travel location (Required for GSA Rate):</v>
      </c>
      <c r="B14" s="440"/>
      <c r="C14" s="514"/>
      <c r="D14" s="514"/>
      <c r="E14" s="514"/>
      <c r="F14" s="514"/>
      <c r="G14" s="514"/>
      <c r="H14" s="514"/>
      <c r="I14" s="514"/>
      <c r="J14" s="515"/>
      <c r="K14" s="52"/>
      <c r="L14" s="173"/>
      <c r="M14" s="170"/>
      <c r="N14" s="170"/>
      <c r="O14" s="170"/>
      <c r="P14" s="170"/>
      <c r="W14" s="210"/>
      <c r="X14" s="217">
        <v>12</v>
      </c>
      <c r="Y14" s="330">
        <f>Standards!J17</f>
        <v>0.75</v>
      </c>
      <c r="Z14" s="216" t="s">
        <v>34</v>
      </c>
      <c r="AA14" s="217">
        <f>Standards!B13</f>
        <v>36</v>
      </c>
      <c r="AB14" s="186"/>
      <c r="AC14" s="377" t="s">
        <v>164</v>
      </c>
      <c r="AD14" s="201"/>
      <c r="AE14" s="201"/>
      <c r="AF14" s="203"/>
      <c r="AG14" s="203"/>
      <c r="AH14" s="203"/>
      <c r="AI14" s="203"/>
      <c r="AJ14" s="203"/>
      <c r="AK14" s="50"/>
      <c r="BA14" s="297"/>
      <c r="BB14" s="297"/>
      <c r="BC14" s="297"/>
      <c r="BD14" s="297"/>
      <c r="BE14" s="297"/>
      <c r="BF14" s="297"/>
      <c r="BG14" s="297"/>
      <c r="BH14" s="297"/>
      <c r="BI14" s="297"/>
    </row>
    <row r="15" spans="1:63" ht="65.25" customHeight="1">
      <c r="A15" s="258" t="s">
        <v>65</v>
      </c>
      <c r="B15" s="420"/>
      <c r="C15" s="518"/>
      <c r="D15" s="493" t="str">
        <f>IF(B15="Yes","Include Print out of preferred flight information (Required)","")</f>
        <v/>
      </c>
      <c r="E15" s="494"/>
      <c r="F15" s="528" t="s">
        <v>138</v>
      </c>
      <c r="G15" s="529"/>
      <c r="H15" s="529"/>
      <c r="I15" s="529"/>
      <c r="J15" s="530"/>
      <c r="K15" s="52"/>
      <c r="L15" s="166"/>
      <c r="W15" s="210"/>
      <c r="X15" s="217">
        <v>13</v>
      </c>
      <c r="Y15" s="330">
        <f>Standards!J18</f>
        <v>0.75</v>
      </c>
      <c r="Z15" s="216" t="s">
        <v>36</v>
      </c>
      <c r="AA15" s="217">
        <f>Standards!B14</f>
        <v>5</v>
      </c>
      <c r="AB15" s="186"/>
      <c r="AC15" s="377" t="s">
        <v>165</v>
      </c>
      <c r="AD15" s="201"/>
      <c r="AE15" s="201"/>
      <c r="AF15" s="203"/>
      <c r="AG15" s="203"/>
      <c r="AH15" s="203"/>
      <c r="AI15" s="203"/>
      <c r="AJ15" s="203"/>
      <c r="AK15" s="50"/>
      <c r="BA15" s="297"/>
      <c r="BB15" s="294"/>
      <c r="BC15" s="294"/>
      <c r="BD15" s="294"/>
      <c r="BE15" s="294"/>
      <c r="BF15" s="294"/>
      <c r="BG15" s="294"/>
      <c r="BH15" s="294"/>
      <c r="BI15" s="294"/>
    </row>
    <row r="16" spans="1:63" ht="93" customHeight="1">
      <c r="A16" s="259" t="s">
        <v>69</v>
      </c>
      <c r="B16" s="226"/>
      <c r="C16" s="249" t="str">
        <f>IF(B17="Yes","","Mileage to and from Airport only:")</f>
        <v>Mileage to and from Airport only:</v>
      </c>
      <c r="D16" s="30"/>
      <c r="E16" s="260" t="str">
        <f>IF(F16="Yes","Contact DEM Travel Coordinator for your Rental Car intructions!","Do you need DEM to make a Rental Car reservation?")</f>
        <v>Do you need DEM to make a Rental Car reservation?</v>
      </c>
      <c r="F16" s="420"/>
      <c r="G16" s="535"/>
      <c r="H16" s="422" t="s">
        <v>70</v>
      </c>
      <c r="I16" s="423"/>
      <c r="J16" s="45"/>
      <c r="O16" s="171"/>
      <c r="W16" s="211"/>
      <c r="X16" s="217">
        <v>14</v>
      </c>
      <c r="Y16" s="330">
        <f>Standards!J19</f>
        <v>1</v>
      </c>
      <c r="Z16" s="217"/>
      <c r="AA16" s="217">
        <f>SUM(AA12:AA15)</f>
        <v>71</v>
      </c>
      <c r="AB16" s="186"/>
      <c r="AC16" s="377" t="s">
        <v>166</v>
      </c>
      <c r="AD16" s="201"/>
      <c r="AE16" s="201"/>
      <c r="AF16" s="203"/>
      <c r="AG16" s="203"/>
      <c r="AH16" s="203"/>
      <c r="AI16" s="203"/>
      <c r="AJ16" s="203"/>
      <c r="AK16" s="50"/>
      <c r="BA16" s="310"/>
      <c r="BB16" s="294"/>
      <c r="BC16" s="294"/>
      <c r="BD16" s="294"/>
      <c r="BE16" s="302"/>
      <c r="BF16" s="302"/>
      <c r="BG16" s="302"/>
      <c r="BH16" s="302"/>
      <c r="BI16" s="294"/>
    </row>
    <row r="17" spans="1:113" ht="60" customHeight="1" thickBot="1">
      <c r="A17" s="347" t="s">
        <v>135</v>
      </c>
      <c r="B17" s="491"/>
      <c r="C17" s="492"/>
      <c r="D17" s="480" t="str">
        <f>IF(B17="Personal Car","Personal Mileage Rate?",IF(B17="DEM Vehicle","N/A",""))</f>
        <v/>
      </c>
      <c r="E17" s="481"/>
      <c r="F17" s="44"/>
      <c r="G17" s="488" t="str">
        <f>IF(B17="Personal Car","Mileage for entire trip (for personal car only):",IF(B17="DEM Vehicle","N/A",""))</f>
        <v/>
      </c>
      <c r="H17" s="489"/>
      <c r="I17" s="490"/>
      <c r="J17" s="350"/>
      <c r="K17" s="56"/>
      <c r="L17" s="187"/>
      <c r="M17" s="172"/>
      <c r="N17" s="172"/>
      <c r="O17" s="172"/>
      <c r="P17" s="172"/>
      <c r="W17" s="212"/>
      <c r="X17" s="217">
        <v>15</v>
      </c>
      <c r="Y17" s="330">
        <f>Standards!J20</f>
        <v>1</v>
      </c>
      <c r="Z17" s="217" t="s">
        <v>9</v>
      </c>
      <c r="AA17" s="217"/>
      <c r="AB17" s="186"/>
      <c r="AC17" s="377" t="s">
        <v>167</v>
      </c>
      <c r="AD17" s="201"/>
      <c r="AE17" s="201"/>
      <c r="AF17" s="203"/>
      <c r="AG17" s="203"/>
      <c r="AH17" s="203"/>
      <c r="AI17" s="203"/>
      <c r="AJ17" s="203"/>
      <c r="AK17" s="50"/>
      <c r="BA17" s="297"/>
      <c r="BB17" s="294"/>
      <c r="BC17" s="302"/>
      <c r="BD17" s="302"/>
      <c r="BE17" s="294"/>
      <c r="BF17" s="294"/>
      <c r="BG17" s="294"/>
      <c r="BH17" s="294"/>
      <c r="BI17" s="294"/>
      <c r="DB17" s="163"/>
      <c r="DC17" s="163"/>
      <c r="DD17" s="163"/>
      <c r="DE17" s="163"/>
      <c r="DF17" s="163"/>
      <c r="DG17" s="163"/>
      <c r="DH17" s="163"/>
      <c r="DI17" s="163"/>
    </row>
    <row r="18" spans="1:113" ht="93" customHeight="1" thickBot="1">
      <c r="A18" s="261" t="s">
        <v>121</v>
      </c>
      <c r="B18" s="532" t="s">
        <v>144</v>
      </c>
      <c r="C18" s="533"/>
      <c r="D18" s="533"/>
      <c r="E18" s="533"/>
      <c r="F18" s="533"/>
      <c r="G18" s="533"/>
      <c r="H18" s="533"/>
      <c r="I18" s="533"/>
      <c r="J18" s="534"/>
      <c r="K18" s="52"/>
      <c r="L18" s="188"/>
      <c r="M18" s="168"/>
      <c r="N18" s="168"/>
      <c r="O18" s="168"/>
      <c r="P18" s="168"/>
      <c r="W18" s="210"/>
      <c r="X18" s="217">
        <v>16</v>
      </c>
      <c r="Y18" s="330">
        <f>Standards!J21</f>
        <v>1</v>
      </c>
      <c r="Z18" s="216" t="s">
        <v>31</v>
      </c>
      <c r="AA18" s="217">
        <f>Standards!B17</f>
        <v>92</v>
      </c>
      <c r="AB18" s="186"/>
      <c r="AC18" s="377" t="s">
        <v>168</v>
      </c>
      <c r="AD18" s="201"/>
      <c r="AE18" s="201"/>
      <c r="AF18" s="203"/>
      <c r="AG18" s="203"/>
      <c r="AH18" s="203"/>
      <c r="AI18" s="203"/>
      <c r="AJ18" s="203"/>
      <c r="AK18" s="50"/>
      <c r="BA18" s="311"/>
      <c r="BB18" s="294"/>
      <c r="BC18" s="294"/>
      <c r="BD18" s="294"/>
      <c r="BE18" s="294"/>
      <c r="BF18" s="294"/>
      <c r="BG18" s="294"/>
      <c r="BH18" s="294"/>
      <c r="BI18" s="294"/>
    </row>
    <row r="19" spans="1:113" ht="56.25" customHeight="1" thickBot="1">
      <c r="A19" s="262" t="s">
        <v>143</v>
      </c>
      <c r="B19" s="482"/>
      <c r="C19" s="483"/>
      <c r="D19" s="483"/>
      <c r="E19" s="483"/>
      <c r="F19" s="483"/>
      <c r="G19" s="483"/>
      <c r="H19" s="483"/>
      <c r="I19" s="483"/>
      <c r="J19" s="484"/>
      <c r="L19" s="166"/>
      <c r="W19" s="210"/>
      <c r="X19" s="217">
        <v>17</v>
      </c>
      <c r="Y19" s="330">
        <f>Standards!J22</f>
        <v>1</v>
      </c>
      <c r="Z19" s="216" t="s">
        <v>32</v>
      </c>
      <c r="AA19" s="217">
        <f>Standards!B18</f>
        <v>12</v>
      </c>
      <c r="AB19" s="186"/>
      <c r="AC19" s="377" t="s">
        <v>169</v>
      </c>
      <c r="AD19" s="201"/>
      <c r="AE19" s="201"/>
      <c r="AF19" s="203"/>
      <c r="AG19" s="203"/>
      <c r="AH19" s="203"/>
      <c r="AI19" s="203"/>
      <c r="AJ19" s="203"/>
      <c r="AK19" s="50"/>
      <c r="BA19" s="312"/>
      <c r="BB19" s="311"/>
      <c r="BC19" s="311"/>
      <c r="BD19" s="311"/>
      <c r="BE19" s="311"/>
      <c r="BF19" s="311"/>
      <c r="BG19" s="311"/>
      <c r="BH19" s="311"/>
      <c r="BI19" s="311"/>
    </row>
    <row r="20" spans="1:113" ht="18.600000000000001" customHeight="1">
      <c r="A20" s="468" t="s">
        <v>220</v>
      </c>
      <c r="B20" s="540" t="s">
        <v>119</v>
      </c>
      <c r="C20" s="547" t="s">
        <v>221</v>
      </c>
      <c r="D20" s="548"/>
      <c r="E20" s="548"/>
      <c r="F20" s="548"/>
      <c r="G20" s="548"/>
      <c r="H20" s="548"/>
      <c r="I20" s="548"/>
      <c r="J20" s="549"/>
      <c r="L20" s="166"/>
      <c r="W20" s="210"/>
      <c r="X20" s="217">
        <v>18</v>
      </c>
      <c r="Y20" s="330">
        <f>Standards!J23</f>
        <v>1</v>
      </c>
      <c r="Z20" s="216" t="s">
        <v>33</v>
      </c>
      <c r="AA20" s="217">
        <f>Standards!B19</f>
        <v>18</v>
      </c>
      <c r="AB20" s="186"/>
      <c r="AC20" s="377" t="s">
        <v>170</v>
      </c>
      <c r="AD20" s="201"/>
      <c r="AE20" s="201"/>
      <c r="AF20" s="203"/>
      <c r="AG20" s="203"/>
      <c r="AH20" s="203"/>
      <c r="AI20" s="203"/>
      <c r="AJ20" s="203"/>
      <c r="AK20" s="50"/>
      <c r="BA20" s="312"/>
      <c r="BB20" s="311"/>
      <c r="BC20" s="311"/>
      <c r="BD20" s="311"/>
      <c r="BE20" s="311"/>
      <c r="BF20" s="311"/>
      <c r="BG20" s="311"/>
      <c r="BH20" s="311"/>
      <c r="BI20" s="311"/>
    </row>
    <row r="21" spans="1:113" ht="61.95" customHeight="1" thickBot="1">
      <c r="A21" s="469"/>
      <c r="B21" s="541"/>
      <c r="C21" s="544"/>
      <c r="D21" s="545"/>
      <c r="E21" s="545"/>
      <c r="F21" s="545"/>
      <c r="G21" s="545"/>
      <c r="H21" s="545"/>
      <c r="I21" s="545"/>
      <c r="J21" s="546"/>
      <c r="L21" s="166"/>
      <c r="W21" s="210"/>
      <c r="X21" s="217">
        <v>19</v>
      </c>
      <c r="Y21" s="330">
        <f>Standards!J24</f>
        <v>1</v>
      </c>
      <c r="Z21" s="216" t="s">
        <v>34</v>
      </c>
      <c r="AA21" s="217">
        <f>Standards!B20</f>
        <v>36</v>
      </c>
      <c r="AB21" s="186"/>
      <c r="AC21" s="377" t="s">
        <v>171</v>
      </c>
      <c r="AD21" s="201"/>
      <c r="AE21" s="201"/>
      <c r="AF21" s="203"/>
      <c r="AG21" s="203"/>
      <c r="AH21" s="203"/>
      <c r="AI21" s="203"/>
      <c r="AJ21" s="203"/>
      <c r="AK21" s="50"/>
      <c r="BA21" s="312"/>
      <c r="BB21" s="311"/>
      <c r="BC21" s="311"/>
      <c r="BD21" s="311"/>
      <c r="BE21" s="311"/>
      <c r="BF21" s="311"/>
      <c r="BG21" s="311"/>
      <c r="BH21" s="311"/>
      <c r="BI21" s="311"/>
    </row>
    <row r="22" spans="1:113" ht="18.600000000000001" customHeight="1">
      <c r="A22" s="468" t="s">
        <v>136</v>
      </c>
      <c r="B22" s="542" t="s">
        <v>120</v>
      </c>
      <c r="C22" s="553" t="s">
        <v>219</v>
      </c>
      <c r="D22" s="554"/>
      <c r="E22" s="554"/>
      <c r="F22" s="554"/>
      <c r="G22" s="554"/>
      <c r="H22" s="554"/>
      <c r="I22" s="554"/>
      <c r="J22" s="555"/>
      <c r="L22" s="166"/>
      <c r="W22" s="210"/>
      <c r="X22" s="217">
        <v>20</v>
      </c>
      <c r="Y22" s="330">
        <f>Standards!J25</f>
        <v>1</v>
      </c>
      <c r="Z22" s="216" t="s">
        <v>36</v>
      </c>
      <c r="AA22" s="217">
        <f>Standards!B21</f>
        <v>5</v>
      </c>
      <c r="AB22" s="186"/>
      <c r="AC22" s="377" t="s">
        <v>172</v>
      </c>
      <c r="AD22" s="201"/>
      <c r="AE22" s="201"/>
      <c r="AF22" s="203"/>
      <c r="AG22" s="203"/>
      <c r="AH22" s="203"/>
      <c r="AI22" s="203"/>
      <c r="AJ22" s="203"/>
      <c r="AK22" s="50"/>
      <c r="BA22" s="312"/>
      <c r="BB22" s="311"/>
      <c r="BC22" s="311"/>
      <c r="BD22" s="311"/>
      <c r="BE22" s="311"/>
      <c r="BF22" s="311"/>
      <c r="BG22" s="311"/>
      <c r="BH22" s="311"/>
      <c r="BI22" s="311"/>
    </row>
    <row r="23" spans="1:113" ht="52.2" customHeight="1" thickBot="1">
      <c r="A23" s="556"/>
      <c r="B23" s="543"/>
      <c r="C23" s="525"/>
      <c r="D23" s="526"/>
      <c r="E23" s="526"/>
      <c r="F23" s="526"/>
      <c r="G23" s="526"/>
      <c r="H23" s="526"/>
      <c r="I23" s="526"/>
      <c r="J23" s="527"/>
      <c r="L23" s="166"/>
      <c r="W23" s="210"/>
      <c r="AA23" s="217">
        <f>SUM(AA19:AA22)</f>
        <v>71</v>
      </c>
      <c r="AB23" s="186"/>
      <c r="AC23" s="377" t="s">
        <v>173</v>
      </c>
      <c r="AD23" s="201"/>
      <c r="AE23" s="201"/>
      <c r="AF23" s="203"/>
      <c r="AG23" s="203"/>
      <c r="AH23" s="203"/>
      <c r="AI23" s="203"/>
      <c r="AJ23" s="203"/>
      <c r="AK23" s="50"/>
      <c r="BA23" s="312"/>
      <c r="BB23" s="311"/>
      <c r="BC23" s="311"/>
      <c r="BD23" s="311"/>
      <c r="BE23" s="311"/>
      <c r="BF23" s="311"/>
      <c r="BG23" s="311"/>
      <c r="BH23" s="311"/>
      <c r="BI23" s="311"/>
    </row>
    <row r="24" spans="1:113" ht="18" thickBot="1">
      <c r="A24" s="459" t="s">
        <v>150</v>
      </c>
      <c r="B24" s="523"/>
      <c r="C24" s="523"/>
      <c r="D24" s="523"/>
      <c r="E24" s="523"/>
      <c r="F24" s="523"/>
      <c r="G24" s="523"/>
      <c r="H24" s="523"/>
      <c r="I24" s="523"/>
      <c r="J24" s="524"/>
      <c r="M24" s="173"/>
      <c r="N24" s="173"/>
      <c r="O24" s="174"/>
      <c r="P24" s="175"/>
      <c r="W24" s="210"/>
      <c r="X24" s="217">
        <v>21</v>
      </c>
      <c r="Y24" s="330">
        <f>Standards!J26</f>
        <v>1</v>
      </c>
      <c r="Z24" s="217" t="s">
        <v>11</v>
      </c>
      <c r="AA24" s="217"/>
      <c r="AB24" s="201"/>
      <c r="AC24" s="377" t="s">
        <v>174</v>
      </c>
      <c r="AD24" s="201"/>
      <c r="AE24" s="201"/>
      <c r="AF24" s="203"/>
      <c r="AG24" s="203"/>
      <c r="AH24" s="203"/>
      <c r="AI24" s="203"/>
      <c r="AJ24" s="203"/>
      <c r="AK24" s="50"/>
      <c r="BA24" s="294"/>
      <c r="BB24" s="294"/>
      <c r="BC24" s="294"/>
      <c r="BD24" s="294"/>
      <c r="BE24" s="294"/>
      <c r="BF24" s="294"/>
      <c r="BG24" s="294"/>
      <c r="BH24" s="294"/>
      <c r="BI24" s="294"/>
    </row>
    <row r="25" spans="1:113" ht="35.4" thickBot="1">
      <c r="A25" s="292" t="s">
        <v>67</v>
      </c>
      <c r="B25" s="521"/>
      <c r="C25" s="522"/>
      <c r="D25" s="293" t="s">
        <v>117</v>
      </c>
      <c r="E25" s="519"/>
      <c r="F25" s="520"/>
      <c r="G25" s="557" t="s">
        <v>68</v>
      </c>
      <c r="H25" s="558"/>
      <c r="I25" s="551"/>
      <c r="J25" s="552"/>
      <c r="L25" s="168"/>
      <c r="M25" s="166"/>
      <c r="N25" s="166"/>
      <c r="O25" s="166"/>
      <c r="P25" s="166"/>
      <c r="W25" s="213"/>
      <c r="X25" s="217">
        <v>22</v>
      </c>
      <c r="Y25" s="330">
        <f>Standards!J27</f>
        <v>1</v>
      </c>
      <c r="Z25" s="216" t="s">
        <v>31</v>
      </c>
      <c r="AA25" s="217">
        <f>Standards!B24</f>
        <v>92</v>
      </c>
      <c r="AB25" s="201"/>
      <c r="AC25" s="377" t="s">
        <v>175</v>
      </c>
      <c r="AD25" s="201"/>
      <c r="AE25" s="201"/>
      <c r="AF25" s="204"/>
      <c r="AG25" s="204"/>
      <c r="AH25" s="203"/>
      <c r="AI25" s="203"/>
      <c r="AJ25" s="203"/>
      <c r="AK25" s="50"/>
      <c r="BA25" s="294"/>
      <c r="BB25" s="294"/>
      <c r="BC25" s="294"/>
      <c r="BD25" s="294"/>
      <c r="BE25" s="294"/>
      <c r="BF25" s="294"/>
      <c r="BG25" s="294"/>
      <c r="BH25" s="313"/>
      <c r="BI25" s="309"/>
    </row>
    <row r="26" spans="1:113" ht="35.4" thickTop="1">
      <c r="A26" s="291" t="s">
        <v>66</v>
      </c>
      <c r="B26" s="559">
        <f>SUM(J41:J47)</f>
        <v>0</v>
      </c>
      <c r="C26" s="560"/>
      <c r="D26" s="291" t="s">
        <v>58</v>
      </c>
      <c r="E26" s="531">
        <f>SUM(J51)</f>
        <v>0</v>
      </c>
      <c r="F26" s="531"/>
      <c r="G26" s="510"/>
      <c r="H26" s="511"/>
      <c r="I26" s="511"/>
      <c r="J26" s="512"/>
      <c r="L26" s="166"/>
      <c r="W26" s="214"/>
      <c r="X26" s="217">
        <v>23</v>
      </c>
      <c r="Y26" s="330">
        <f>Standards!J28</f>
        <v>1</v>
      </c>
      <c r="Z26" s="216" t="s">
        <v>32</v>
      </c>
      <c r="AA26" s="217">
        <f>Standards!B25</f>
        <v>12</v>
      </c>
      <c r="AB26" s="201"/>
      <c r="AC26" s="377" t="s">
        <v>176</v>
      </c>
      <c r="AD26" s="201"/>
      <c r="AE26" s="201"/>
      <c r="AF26" s="203"/>
      <c r="AG26" s="203"/>
      <c r="AH26" s="203"/>
      <c r="AI26" s="203"/>
      <c r="AJ26" s="203"/>
      <c r="AK26" s="50"/>
      <c r="BA26" s="294"/>
      <c r="BB26" s="314"/>
      <c r="BC26" s="294"/>
      <c r="BD26" s="314"/>
      <c r="BE26" s="294"/>
      <c r="BF26" s="294"/>
      <c r="BG26" s="314"/>
      <c r="BH26" s="314"/>
      <c r="BI26" s="309"/>
    </row>
    <row r="27" spans="1:113" ht="36" customHeight="1" thickBot="1">
      <c r="A27" s="263" t="s">
        <v>118</v>
      </c>
      <c r="B27" s="508">
        <f>SUM(J55:J57)</f>
        <v>0</v>
      </c>
      <c r="C27" s="509"/>
      <c r="D27" s="263" t="s">
        <v>30</v>
      </c>
      <c r="E27" s="538">
        <f>IF(J9="Yes",SUM(J55:J57,J46,J51),0)</f>
        <v>0</v>
      </c>
      <c r="F27" s="538"/>
      <c r="G27" s="500" t="s">
        <v>29</v>
      </c>
      <c r="H27" s="500"/>
      <c r="I27" s="538">
        <f>IF(J58=0,0,SUM(J58))</f>
        <v>0</v>
      </c>
      <c r="J27" s="539"/>
      <c r="K27" s="52"/>
      <c r="L27" s="166"/>
      <c r="M27" s="168"/>
      <c r="N27" s="168"/>
      <c r="O27" s="168"/>
      <c r="P27" s="168"/>
      <c r="W27" s="215"/>
      <c r="X27" s="217">
        <v>24</v>
      </c>
      <c r="Y27" s="330">
        <f>Standards!J29</f>
        <v>1</v>
      </c>
      <c r="Z27" s="216" t="s">
        <v>33</v>
      </c>
      <c r="AA27" s="217">
        <f>Standards!B26</f>
        <v>18</v>
      </c>
      <c r="AB27" s="201"/>
      <c r="AC27" s="377" t="s">
        <v>177</v>
      </c>
      <c r="AD27" s="201"/>
      <c r="AE27" s="201"/>
      <c r="AF27" s="203"/>
      <c r="AG27" s="203"/>
      <c r="AH27" s="203"/>
      <c r="AI27" s="203"/>
      <c r="AJ27" s="203"/>
      <c r="AK27" s="50"/>
      <c r="BA27" s="309"/>
      <c r="BB27" s="294"/>
      <c r="BC27" s="294"/>
      <c r="BD27" s="315"/>
      <c r="BE27" s="294"/>
      <c r="BF27" s="294"/>
      <c r="BG27" s="294"/>
      <c r="BH27" s="315"/>
      <c r="BI27" s="315"/>
    </row>
    <row r="28" spans="1:113" ht="18" thickBot="1">
      <c r="A28" s="459" t="str">
        <f>IF(B9="","TRAVEL APPROVALS:",IF(B9&lt;(I2+14),"TRAVEL APPROVALS (A Late Submission Memo must be attached to this Travel Request as per line 3 of this form)","TRAVEL APPROVALS:"))</f>
        <v>TRAVEL APPROVALS:</v>
      </c>
      <c r="B28" s="460"/>
      <c r="C28" s="460"/>
      <c r="D28" s="460"/>
      <c r="E28" s="460"/>
      <c r="F28" s="460"/>
      <c r="G28" s="460"/>
      <c r="H28" s="460"/>
      <c r="I28" s="460"/>
      <c r="J28" s="462"/>
      <c r="K28" s="57"/>
      <c r="L28" s="218"/>
      <c r="M28" s="176"/>
      <c r="N28" s="176"/>
      <c r="O28" s="176"/>
      <c r="P28" s="176"/>
      <c r="Q28" s="166"/>
      <c r="W28" s="215"/>
      <c r="Z28" s="216" t="s">
        <v>34</v>
      </c>
      <c r="AA28" s="217">
        <f>Standards!B27</f>
        <v>36</v>
      </c>
      <c r="AB28" s="201"/>
      <c r="AC28" s="377" t="s">
        <v>178</v>
      </c>
      <c r="AD28" s="201"/>
      <c r="AE28" s="201"/>
      <c r="AF28" s="203"/>
      <c r="AG28" s="203"/>
      <c r="AH28" s="203"/>
      <c r="AI28" s="203"/>
      <c r="AJ28" s="203"/>
      <c r="AK28" s="50"/>
      <c r="BA28" s="294"/>
      <c r="BB28" s="294"/>
      <c r="BC28" s="294"/>
      <c r="BD28" s="294"/>
      <c r="BE28" s="294"/>
      <c r="BF28" s="294"/>
      <c r="BG28" s="294"/>
      <c r="BH28" s="294"/>
      <c r="BI28" s="294"/>
    </row>
    <row r="29" spans="1:113" ht="20.25" customHeight="1">
      <c r="A29" s="2"/>
      <c r="B29" s="3"/>
      <c r="C29" s="3"/>
      <c r="D29" s="3"/>
      <c r="E29" s="3"/>
      <c r="F29" s="3"/>
      <c r="G29" s="3"/>
      <c r="H29" s="3"/>
      <c r="I29" s="20"/>
      <c r="J29" s="4"/>
      <c r="K29" s="49"/>
      <c r="L29" s="166"/>
      <c r="M29" s="177"/>
      <c r="N29" s="177"/>
      <c r="O29" s="177"/>
      <c r="P29" s="177"/>
      <c r="W29" s="183"/>
      <c r="Z29" s="216" t="s">
        <v>36</v>
      </c>
      <c r="AA29" s="217">
        <f>Standards!B28</f>
        <v>5</v>
      </c>
      <c r="AB29" s="201"/>
      <c r="AC29" s="377" t="s">
        <v>179</v>
      </c>
      <c r="AD29" s="201"/>
      <c r="AE29" s="201"/>
      <c r="AF29" s="203"/>
      <c r="AG29" s="203"/>
      <c r="AH29" s="203"/>
      <c r="AI29" s="203"/>
      <c r="AJ29" s="203"/>
      <c r="AK29" s="50"/>
      <c r="BA29" s="316"/>
      <c r="BB29" s="316"/>
      <c r="BC29" s="316"/>
      <c r="BD29" s="316"/>
      <c r="BE29" s="316"/>
      <c r="BF29" s="316"/>
      <c r="BG29" s="316"/>
      <c r="BH29" s="294"/>
      <c r="BI29" s="316"/>
    </row>
    <row r="30" spans="1:113" ht="20.25" customHeight="1">
      <c r="A30" s="13" t="s">
        <v>35</v>
      </c>
      <c r="B30" s="5"/>
      <c r="C30" s="5"/>
      <c r="D30" s="5"/>
      <c r="E30" s="5"/>
      <c r="F30" s="5"/>
      <c r="G30" s="34"/>
      <c r="H30" s="34"/>
      <c r="I30" s="6" t="s">
        <v>15</v>
      </c>
      <c r="J30" s="15"/>
      <c r="K30" s="49"/>
      <c r="L30" s="166"/>
      <c r="M30" s="177"/>
      <c r="N30" s="177"/>
      <c r="O30" s="177"/>
      <c r="P30" s="177"/>
      <c r="W30" s="189"/>
      <c r="Z30" s="217"/>
      <c r="AA30" s="217">
        <f>SUM(AA26:AA29)</f>
        <v>71</v>
      </c>
      <c r="AB30" s="201"/>
      <c r="AC30" s="377" t="s">
        <v>180</v>
      </c>
      <c r="AD30" s="201"/>
      <c r="AE30" s="201"/>
      <c r="AF30" s="203"/>
      <c r="AG30" s="203"/>
      <c r="AH30" s="203"/>
      <c r="AI30" s="203"/>
      <c r="AJ30" s="203"/>
      <c r="AK30" s="50"/>
      <c r="BA30" s="297"/>
      <c r="BB30" s="316"/>
      <c r="BC30" s="316"/>
      <c r="BD30" s="316"/>
      <c r="BE30" s="316"/>
      <c r="BF30" s="309"/>
      <c r="BG30" s="309"/>
      <c r="BH30" s="316"/>
      <c r="BI30" s="316"/>
    </row>
    <row r="31" spans="1:113" ht="20.25" customHeight="1">
      <c r="A31" s="14"/>
      <c r="B31" s="7"/>
      <c r="C31" s="7"/>
      <c r="D31" s="7"/>
      <c r="E31" s="7"/>
      <c r="F31" s="7"/>
      <c r="G31" s="35"/>
      <c r="H31" s="35"/>
      <c r="I31" s="9"/>
      <c r="J31" s="16"/>
      <c r="K31" s="49"/>
      <c r="L31" s="190"/>
      <c r="M31" s="177"/>
      <c r="N31" s="177"/>
      <c r="O31" s="177"/>
      <c r="P31" s="177"/>
      <c r="W31" s="191"/>
      <c r="X31" s="217"/>
      <c r="Y31" s="186"/>
      <c r="Z31" s="217" t="s">
        <v>16</v>
      </c>
      <c r="AA31" s="217"/>
      <c r="AB31" s="201"/>
      <c r="AC31" s="377" t="s">
        <v>181</v>
      </c>
      <c r="AD31" s="201"/>
      <c r="AE31" s="201"/>
      <c r="AF31" s="203"/>
      <c r="AG31" s="203"/>
      <c r="AH31" s="203"/>
      <c r="AI31" s="203"/>
      <c r="AJ31" s="203"/>
      <c r="AK31" s="50"/>
      <c r="BA31" s="297"/>
      <c r="BB31" s="316"/>
      <c r="BC31" s="316"/>
      <c r="BD31" s="316"/>
      <c r="BE31" s="316"/>
      <c r="BF31" s="309"/>
      <c r="BG31" s="309"/>
      <c r="BH31" s="316"/>
      <c r="BI31" s="316"/>
    </row>
    <row r="32" spans="1:113" ht="20.25" customHeight="1">
      <c r="A32" s="13" t="s">
        <v>37</v>
      </c>
      <c r="B32" s="5"/>
      <c r="C32" s="5"/>
      <c r="D32" s="5"/>
      <c r="E32" s="34"/>
      <c r="F32" s="506" t="s">
        <v>114</v>
      </c>
      <c r="G32" s="507"/>
      <c r="H32" s="507"/>
      <c r="I32" s="6" t="s">
        <v>15</v>
      </c>
      <c r="J32" s="15"/>
      <c r="K32" s="49"/>
      <c r="L32" s="166"/>
      <c r="M32" s="177"/>
      <c r="N32" s="178"/>
      <c r="O32" s="177"/>
      <c r="P32" s="177"/>
      <c r="W32" s="191"/>
      <c r="X32" s="217"/>
      <c r="Y32" s="186"/>
      <c r="Z32" s="216" t="s">
        <v>31</v>
      </c>
      <c r="AA32" s="217">
        <f>Standards!B31</f>
        <v>88</v>
      </c>
      <c r="AB32" s="201"/>
      <c r="AC32" s="377" t="s">
        <v>182</v>
      </c>
      <c r="AD32" s="201"/>
      <c r="AE32" s="201"/>
      <c r="AF32" s="203"/>
      <c r="AG32" s="203"/>
      <c r="AH32" s="203"/>
      <c r="AI32" s="203"/>
      <c r="AJ32" s="203"/>
      <c r="AK32" s="50"/>
      <c r="BA32" s="297"/>
      <c r="BB32" s="316"/>
      <c r="BC32" s="316"/>
      <c r="BD32" s="309"/>
      <c r="BE32" s="309"/>
      <c r="BF32" s="294"/>
      <c r="BG32" s="294"/>
      <c r="BH32" s="316"/>
      <c r="BI32" s="316"/>
    </row>
    <row r="33" spans="1:63" ht="20.25" customHeight="1">
      <c r="A33" s="19"/>
      <c r="B33" s="9"/>
      <c r="C33" s="9"/>
      <c r="D33" s="7"/>
      <c r="E33" s="7"/>
      <c r="F33" s="7"/>
      <c r="G33" s="35"/>
      <c r="H33" s="35"/>
      <c r="I33" s="9"/>
      <c r="J33" s="16"/>
      <c r="K33" s="49"/>
      <c r="L33" s="168"/>
      <c r="M33" s="177"/>
      <c r="N33" s="177"/>
      <c r="O33" s="177"/>
      <c r="P33" s="177"/>
      <c r="R33" s="33"/>
      <c r="S33" s="33"/>
      <c r="T33" s="33"/>
      <c r="W33" s="191"/>
      <c r="X33" s="217"/>
      <c r="Y33" s="186"/>
      <c r="Z33" s="216" t="s">
        <v>32</v>
      </c>
      <c r="AA33" s="217">
        <f>Standards!B32</f>
        <v>10</v>
      </c>
      <c r="AB33" s="201"/>
      <c r="AC33" s="377" t="s">
        <v>183</v>
      </c>
      <c r="AD33" s="201"/>
      <c r="AE33" s="201"/>
      <c r="AF33" s="203"/>
      <c r="AG33" s="203"/>
      <c r="AH33" s="204"/>
      <c r="AI33" s="204"/>
      <c r="AJ33" s="204"/>
      <c r="AK33" s="50"/>
      <c r="BA33" s="297"/>
      <c r="BB33" s="316"/>
      <c r="BC33" s="316"/>
      <c r="BD33" s="316"/>
      <c r="BE33" s="316"/>
      <c r="BF33" s="309"/>
      <c r="BG33" s="309"/>
      <c r="BH33" s="316"/>
      <c r="BI33" s="316"/>
      <c r="BJ33" s="33"/>
      <c r="BK33" s="33"/>
    </row>
    <row r="34" spans="1:63" s="33" customFormat="1" ht="20.25" customHeight="1">
      <c r="A34" s="13" t="s">
        <v>38</v>
      </c>
      <c r="B34" s="5"/>
      <c r="C34" s="5"/>
      <c r="D34" s="5"/>
      <c r="E34" s="34"/>
      <c r="F34" s="506" t="s">
        <v>213</v>
      </c>
      <c r="G34" s="507"/>
      <c r="H34" s="507"/>
      <c r="I34" s="6" t="s">
        <v>15</v>
      </c>
      <c r="J34" s="15"/>
      <c r="K34" s="57"/>
      <c r="L34" s="168"/>
      <c r="M34" s="179"/>
      <c r="N34" s="180"/>
      <c r="O34" s="180"/>
      <c r="P34" s="180"/>
      <c r="R34" s="32"/>
      <c r="S34" s="32"/>
      <c r="T34" s="32"/>
      <c r="U34" s="182"/>
      <c r="V34" s="182"/>
      <c r="W34" s="191"/>
      <c r="X34" s="217"/>
      <c r="Y34" s="186"/>
      <c r="Z34" s="216" t="s">
        <v>33</v>
      </c>
      <c r="AA34" s="217">
        <f>Standards!B33</f>
        <v>15</v>
      </c>
      <c r="AB34" s="201"/>
      <c r="AC34" s="377" t="s">
        <v>184</v>
      </c>
      <c r="AD34" s="201"/>
      <c r="AE34" s="201"/>
      <c r="AF34" s="203"/>
      <c r="AG34" s="203"/>
      <c r="AH34" s="203"/>
      <c r="AI34" s="203"/>
      <c r="AJ34" s="203"/>
      <c r="AK34" s="204"/>
      <c r="AL34" s="129"/>
      <c r="BA34" s="297"/>
      <c r="BB34" s="316"/>
      <c r="BC34" s="316"/>
      <c r="BD34" s="309"/>
      <c r="BE34" s="309"/>
      <c r="BF34" s="294"/>
      <c r="BG34" s="294"/>
      <c r="BH34" s="316"/>
      <c r="BI34" s="316"/>
      <c r="BJ34" s="32"/>
      <c r="BK34" s="32"/>
    </row>
    <row r="35" spans="1:63" ht="20.25" customHeight="1" thickBot="1">
      <c r="A35" s="21"/>
      <c r="B35" s="22"/>
      <c r="C35" s="22"/>
      <c r="D35" s="499"/>
      <c r="E35" s="499"/>
      <c r="F35" s="22"/>
      <c r="G35" s="36"/>
      <c r="H35" s="36"/>
      <c r="I35" s="18"/>
      <c r="J35" s="24"/>
      <c r="K35" s="52"/>
      <c r="L35" s="168"/>
      <c r="M35" s="168"/>
      <c r="N35" s="168"/>
      <c r="O35" s="168"/>
      <c r="P35" s="168"/>
      <c r="U35" s="192"/>
      <c r="V35" s="191"/>
      <c r="W35" s="191"/>
      <c r="X35" s="217"/>
      <c r="Y35" s="186"/>
      <c r="Z35" s="216" t="s">
        <v>34</v>
      </c>
      <c r="AA35" s="217">
        <f>Standards!B34</f>
        <v>31</v>
      </c>
      <c r="AB35" s="201"/>
      <c r="AC35" s="377" t="s">
        <v>185</v>
      </c>
      <c r="AD35" s="201"/>
      <c r="AE35" s="201"/>
      <c r="AF35" s="205"/>
      <c r="AG35" s="205"/>
      <c r="AH35" s="203"/>
      <c r="AI35" s="203"/>
      <c r="AJ35" s="203"/>
      <c r="AK35" s="50"/>
      <c r="BA35" s="295"/>
      <c r="BB35" s="316"/>
      <c r="BC35" s="316"/>
      <c r="BD35" s="316"/>
      <c r="BE35" s="316"/>
      <c r="BF35" s="317"/>
      <c r="BG35" s="317"/>
      <c r="BH35" s="294"/>
      <c r="BI35" s="295"/>
    </row>
    <row r="36" spans="1:63" ht="18.75" customHeight="1" thickBot="1">
      <c r="A36" s="459" t="s">
        <v>151</v>
      </c>
      <c r="B36" s="460"/>
      <c r="C36" s="460"/>
      <c r="D36" s="460"/>
      <c r="E36" s="504"/>
      <c r="F36" s="504"/>
      <c r="G36" s="504"/>
      <c r="H36" s="504"/>
      <c r="I36" s="504"/>
      <c r="J36" s="505"/>
      <c r="K36" s="52"/>
      <c r="L36" s="168"/>
      <c r="M36" s="168"/>
      <c r="N36" s="168"/>
      <c r="O36" s="168"/>
      <c r="P36" s="168"/>
      <c r="V36" s="191"/>
      <c r="W36" s="191"/>
      <c r="X36" s="217"/>
      <c r="Y36" s="186"/>
      <c r="Z36" s="216" t="s">
        <v>36</v>
      </c>
      <c r="AA36" s="217">
        <f>Standards!B35</f>
        <v>5</v>
      </c>
      <c r="AB36" s="201"/>
      <c r="AC36" s="377" t="s">
        <v>186</v>
      </c>
      <c r="AD36" s="201"/>
      <c r="AE36" s="201"/>
      <c r="AF36" s="203"/>
      <c r="AG36" s="203"/>
      <c r="AH36" s="203"/>
      <c r="AI36" s="203"/>
      <c r="AJ36" s="203"/>
      <c r="AK36" s="50"/>
      <c r="BA36" s="295"/>
      <c r="BB36" s="295"/>
      <c r="BC36" s="295"/>
      <c r="BD36" s="297"/>
      <c r="BE36" s="297"/>
      <c r="BF36" s="297"/>
      <c r="BG36" s="316"/>
      <c r="BH36" s="308"/>
      <c r="BI36" s="297"/>
    </row>
    <row r="37" spans="1:63" ht="40.5" customHeight="1" thickBot="1">
      <c r="A37" s="465" t="s">
        <v>130</v>
      </c>
      <c r="B37" s="466"/>
      <c r="C37" s="466"/>
      <c r="D37" s="467"/>
      <c r="E37" s="502" t="s">
        <v>131</v>
      </c>
      <c r="F37" s="503"/>
      <c r="G37" s="46" t="str">
        <f>IF(B9="","",IF(B11="No","",IF(B10="","",SUM(B10-B9+1))))</f>
        <v/>
      </c>
      <c r="H37" s="502" t="s">
        <v>132</v>
      </c>
      <c r="I37" s="503"/>
      <c r="J37" s="47" t="str">
        <f>IF(B11="No","",IF(B9="","",G37-1))</f>
        <v/>
      </c>
      <c r="K37" s="49"/>
      <c r="L37" s="168"/>
      <c r="M37" s="168"/>
      <c r="N37" s="168"/>
      <c r="O37" s="168"/>
      <c r="P37" s="168"/>
      <c r="V37" s="191"/>
      <c r="W37" s="191"/>
      <c r="X37" s="217"/>
      <c r="Y37" s="340"/>
      <c r="Z37" s="216"/>
      <c r="AA37" s="217">
        <f>SUM(AA33:AA36)</f>
        <v>61</v>
      </c>
      <c r="AB37" s="201"/>
      <c r="AC37" s="377" t="s">
        <v>187</v>
      </c>
      <c r="AD37" s="201"/>
      <c r="AE37" s="201"/>
      <c r="AF37" s="203"/>
      <c r="AG37" s="203"/>
      <c r="AH37" s="203"/>
      <c r="AI37" s="203"/>
      <c r="AJ37" s="203"/>
      <c r="AK37" s="50"/>
      <c r="BA37" s="295"/>
      <c r="BB37" s="318"/>
      <c r="BC37" s="319"/>
      <c r="BD37" s="294"/>
      <c r="BE37" s="294"/>
      <c r="BF37" s="294"/>
      <c r="BG37" s="294"/>
      <c r="BH37" s="294"/>
      <c r="BI37" s="294"/>
    </row>
    <row r="38" spans="1:63" ht="24.9" customHeight="1">
      <c r="A38" s="270"/>
      <c r="B38" s="271"/>
      <c r="C38" s="38"/>
      <c r="D38" s="39"/>
      <c r="E38" s="17"/>
      <c r="F38" s="25"/>
      <c r="G38" s="17"/>
      <c r="H38" s="17"/>
      <c r="I38" s="17"/>
      <c r="J38" s="31"/>
      <c r="K38" s="58"/>
      <c r="M38" s="168"/>
      <c r="N38" s="168"/>
      <c r="O38" s="168"/>
      <c r="P38" s="168"/>
      <c r="Q38" s="166"/>
      <c r="V38" s="191"/>
      <c r="W38" s="191"/>
      <c r="X38" s="217"/>
      <c r="Y38" s="186"/>
      <c r="Z38" s="217" t="s">
        <v>20</v>
      </c>
      <c r="AA38" s="217"/>
      <c r="AB38" s="201"/>
      <c r="AC38" s="377" t="s">
        <v>188</v>
      </c>
      <c r="AD38" s="201"/>
      <c r="AE38" s="201"/>
      <c r="AF38" s="203"/>
      <c r="AG38" s="203"/>
      <c r="AH38" s="203"/>
      <c r="AI38" s="203"/>
      <c r="AJ38" s="203"/>
      <c r="AK38" s="50"/>
      <c r="BA38" s="295"/>
      <c r="BB38" s="320"/>
      <c r="BC38" s="319"/>
      <c r="BD38" s="294"/>
      <c r="BE38" s="294"/>
      <c r="BF38" s="294"/>
      <c r="BG38" s="294"/>
      <c r="BH38" s="294"/>
      <c r="BI38" s="294"/>
      <c r="BJ38" s="37"/>
      <c r="BK38" s="37"/>
    </row>
    <row r="39" spans="1:63" s="37" customFormat="1" ht="24.9" customHeight="1">
      <c r="A39" s="376" t="s">
        <v>133</v>
      </c>
      <c r="B39" s="269" t="s">
        <v>42</v>
      </c>
      <c r="C39" s="265"/>
      <c r="D39" s="266" t="s">
        <v>43</v>
      </c>
      <c r="E39" s="266" t="s">
        <v>44</v>
      </c>
      <c r="F39" s="266" t="s">
        <v>45</v>
      </c>
      <c r="G39" s="266"/>
      <c r="H39" s="266" t="s">
        <v>47</v>
      </c>
      <c r="I39" s="266"/>
      <c r="J39" s="274" t="s">
        <v>48</v>
      </c>
      <c r="K39" s="58"/>
      <c r="L39" s="32"/>
      <c r="M39" s="168"/>
      <c r="N39" s="168"/>
      <c r="O39" s="168"/>
      <c r="P39" s="168"/>
      <c r="Q39" s="181"/>
      <c r="R39" s="32"/>
      <c r="S39" s="32"/>
      <c r="T39" s="32"/>
      <c r="U39" s="182"/>
      <c r="V39" s="191"/>
      <c r="W39" s="191"/>
      <c r="X39" s="217"/>
      <c r="Y39" s="186"/>
      <c r="Z39" s="216" t="s">
        <v>31</v>
      </c>
      <c r="AA39" s="217">
        <f>Standards!B38</f>
        <v>93</v>
      </c>
      <c r="AB39" s="201"/>
      <c r="AC39" s="377" t="s">
        <v>189</v>
      </c>
      <c r="AD39" s="201"/>
      <c r="AE39" s="201"/>
      <c r="AF39" s="203"/>
      <c r="AG39" s="203"/>
      <c r="AH39" s="203"/>
      <c r="AI39" s="203"/>
      <c r="AJ39" s="203"/>
      <c r="AK39" s="205"/>
      <c r="AL39" s="130"/>
      <c r="BA39" s="316"/>
      <c r="BB39" s="316"/>
      <c r="BC39" s="294"/>
      <c r="BD39" s="294"/>
      <c r="BE39" s="294"/>
      <c r="BF39" s="294"/>
      <c r="BG39" s="294"/>
      <c r="BH39" s="294"/>
      <c r="BI39" s="294"/>
      <c r="BJ39" s="32"/>
      <c r="BK39" s="32"/>
    </row>
    <row r="40" spans="1:63" ht="24.9" customHeight="1">
      <c r="A40" s="267"/>
      <c r="B40" s="268"/>
      <c r="C40" s="26"/>
      <c r="D40" s="12"/>
      <c r="E40" s="12"/>
      <c r="F40" s="25"/>
      <c r="G40" s="12"/>
      <c r="H40" s="25"/>
      <c r="I40" s="12"/>
      <c r="J40" s="278"/>
      <c r="K40" s="52"/>
      <c r="Q40" s="166"/>
      <c r="V40" s="191"/>
      <c r="W40" s="191"/>
      <c r="X40" s="217"/>
      <c r="Y40" s="186"/>
      <c r="Z40" s="216" t="s">
        <v>32</v>
      </c>
      <c r="AA40" s="217">
        <f>Standards!B39</f>
        <v>8</v>
      </c>
      <c r="AB40" s="201"/>
      <c r="AC40" s="377" t="s">
        <v>190</v>
      </c>
      <c r="AD40" s="201"/>
      <c r="AE40" s="201"/>
      <c r="AF40" s="203"/>
      <c r="AG40" s="203"/>
      <c r="AH40" s="203"/>
      <c r="AI40" s="203"/>
      <c r="AJ40" s="203"/>
      <c r="AK40" s="50"/>
      <c r="BA40" s="316"/>
      <c r="BB40" s="316"/>
      <c r="BC40" s="294"/>
      <c r="BD40" s="294"/>
      <c r="BE40" s="294"/>
      <c r="BF40" s="294"/>
      <c r="BG40" s="294"/>
      <c r="BH40" s="294"/>
      <c r="BI40" s="294"/>
    </row>
    <row r="41" spans="1:63" ht="24.9" customHeight="1">
      <c r="A41" s="501" t="s">
        <v>6</v>
      </c>
      <c r="B41" s="455"/>
      <c r="C41" s="23"/>
      <c r="D41" s="25"/>
      <c r="E41" s="25"/>
      <c r="F41" s="276"/>
      <c r="G41" s="8"/>
      <c r="H41" s="277">
        <f>IF(B11="No",0,IF(B15="No",0,IF(B9="",0,IF(B17="Yes",0,IF(D11="yes",AE2,AE1)))))</f>
        <v>0</v>
      </c>
      <c r="I41" s="132" t="s">
        <v>49</v>
      </c>
      <c r="J41" s="279">
        <f>IF(H41=0,0,IF(B15="No",0,H41*D55))</f>
        <v>0</v>
      </c>
      <c r="K41" s="59"/>
      <c r="Q41" s="166"/>
      <c r="V41" s="191"/>
      <c r="W41" s="191"/>
      <c r="X41" s="217"/>
      <c r="Y41" s="186"/>
      <c r="Z41" s="216" t="s">
        <v>33</v>
      </c>
      <c r="AA41" s="217">
        <f>Standards!B40</f>
        <v>12</v>
      </c>
      <c r="AB41" s="201"/>
      <c r="AC41" s="377" t="s">
        <v>191</v>
      </c>
      <c r="AD41" s="201"/>
      <c r="AE41" s="201"/>
      <c r="AF41" s="203"/>
      <c r="AG41" s="203"/>
      <c r="AH41" s="203"/>
      <c r="AI41" s="203"/>
      <c r="AJ41" s="203"/>
      <c r="AK41" s="50"/>
      <c r="BA41" s="295"/>
      <c r="BB41" s="295"/>
      <c r="BC41" s="294"/>
      <c r="BD41" s="294"/>
      <c r="BE41" s="294"/>
      <c r="BF41" s="294"/>
      <c r="BG41" s="321"/>
      <c r="BH41" s="294"/>
      <c r="BI41" s="321"/>
    </row>
    <row r="42" spans="1:63" ht="24.9" customHeight="1">
      <c r="A42" s="501" t="s">
        <v>50</v>
      </c>
      <c r="B42" s="550"/>
      <c r="C42" s="23"/>
      <c r="D42" s="25" t="str">
        <f>$G$37</f>
        <v/>
      </c>
      <c r="E42" s="25" t="str">
        <f>IF(J37=0,"",$J$37)</f>
        <v/>
      </c>
      <c r="F42" s="276"/>
      <c r="G42" s="8"/>
      <c r="H42" s="277">
        <f>IF(B11="No",0,IF(B9="",0,IF(F16="Yes",0,IF(B17="Yes",0,IF(B16="No",0,AE3)))))</f>
        <v>0</v>
      </c>
      <c r="I42" s="132" t="s">
        <v>49</v>
      </c>
      <c r="J42" s="279">
        <f>IF(H42=0,0,IF(B11="No",0,H42*D42))</f>
        <v>0</v>
      </c>
      <c r="K42" s="60"/>
      <c r="Q42" s="166"/>
      <c r="V42" s="191"/>
      <c r="W42" s="191"/>
      <c r="X42" s="217"/>
      <c r="Y42" s="186"/>
      <c r="Z42" s="216" t="s">
        <v>34</v>
      </c>
      <c r="AA42" s="217">
        <f>Standards!B41</f>
        <v>26</v>
      </c>
      <c r="AB42" s="201"/>
      <c r="AC42" s="377" t="s">
        <v>192</v>
      </c>
      <c r="AD42" s="201"/>
      <c r="AE42" s="201"/>
      <c r="AF42" s="203"/>
      <c r="AG42" s="203"/>
      <c r="AH42" s="203"/>
      <c r="AI42" s="203"/>
      <c r="AJ42" s="203"/>
      <c r="AK42" s="50"/>
      <c r="BA42" s="295"/>
      <c r="BB42" s="295"/>
      <c r="BC42" s="294"/>
      <c r="BD42" s="294"/>
      <c r="BE42" s="294"/>
      <c r="BF42" s="294"/>
      <c r="BG42" s="321"/>
      <c r="BH42" s="294"/>
      <c r="BI42" s="321"/>
    </row>
    <row r="43" spans="1:63" ht="24.9" customHeight="1">
      <c r="A43" s="454" t="s">
        <v>209</v>
      </c>
      <c r="B43" s="455"/>
      <c r="C43" s="23"/>
      <c r="D43" s="25" t="str">
        <f>$G$37</f>
        <v/>
      </c>
      <c r="E43" s="25" t="str">
        <f>IF(J37=0,"",$J$37)</f>
        <v/>
      </c>
      <c r="F43" s="276"/>
      <c r="G43" s="8"/>
      <c r="H43" s="277">
        <f>IF(B9="",0,IF(B16="Yes",0,IF(B17="Yes",0,IF(B11="No",0,IF(F16="No",0,AE4)))))</f>
        <v>0</v>
      </c>
      <c r="I43" s="132" t="s">
        <v>49</v>
      </c>
      <c r="J43" s="279">
        <f>IF(H43=0,0,IF(B11="No",0,H43*D43))</f>
        <v>0</v>
      </c>
      <c r="K43" s="60"/>
      <c r="V43" s="191"/>
      <c r="W43" s="191"/>
      <c r="X43" s="217"/>
      <c r="Y43" s="186"/>
      <c r="Z43" s="216" t="s">
        <v>36</v>
      </c>
      <c r="AA43" s="217">
        <f>Standards!B42</f>
        <v>5</v>
      </c>
      <c r="AB43" s="201"/>
      <c r="AC43" s="377" t="s">
        <v>193</v>
      </c>
      <c r="AD43" s="201"/>
      <c r="AE43" s="201"/>
      <c r="AF43" s="203"/>
      <c r="AG43" s="203"/>
      <c r="AH43" s="203"/>
      <c r="AI43" s="203"/>
      <c r="AJ43" s="203"/>
      <c r="AK43" s="50"/>
      <c r="BA43" s="295"/>
      <c r="BB43" s="295"/>
      <c r="BC43" s="294"/>
      <c r="BD43" s="294"/>
      <c r="BE43" s="294"/>
      <c r="BF43" s="294"/>
      <c r="BG43" s="321"/>
      <c r="BH43" s="294"/>
      <c r="BI43" s="321"/>
    </row>
    <row r="44" spans="1:63" ht="24.9" customHeight="1">
      <c r="A44" s="454" t="s">
        <v>145</v>
      </c>
      <c r="B44" s="455"/>
      <c r="C44" s="23"/>
      <c r="D44" s="25" t="str">
        <f>$G$37</f>
        <v/>
      </c>
      <c r="E44" s="25" t="str">
        <f>IF(J37=0,"",$J$37)</f>
        <v/>
      </c>
      <c r="F44" s="276"/>
      <c r="G44" s="8"/>
      <c r="H44" s="277">
        <f>IF(J16="Yes",0,IF(B11="No",0,IF(B9="",0,IF(B17="DEM Vehicle",0,IF(B17="Personal Car",0,IF(F16="Yes",0,IF(B16="Yes",0,AE5)))))))</f>
        <v>0</v>
      </c>
      <c r="I44" s="132" t="s">
        <v>49</v>
      </c>
      <c r="J44" s="279">
        <f>IF(H44=0,0,IF(B11="No",0,H44*D44))</f>
        <v>0</v>
      </c>
      <c r="K44" s="60"/>
      <c r="V44" s="191"/>
      <c r="W44" s="191"/>
      <c r="X44" s="217"/>
      <c r="Y44" s="186"/>
      <c r="Z44" s="217"/>
      <c r="AA44" s="217">
        <f>SUM(AA40:AA43)</f>
        <v>51</v>
      </c>
      <c r="AB44" s="201"/>
      <c r="AC44" s="377" t="s">
        <v>194</v>
      </c>
      <c r="AD44" s="201"/>
      <c r="AE44" s="201"/>
      <c r="AF44" s="203"/>
      <c r="AG44" s="203"/>
      <c r="AH44" s="203"/>
      <c r="AI44" s="203"/>
      <c r="AJ44" s="203"/>
      <c r="AK44" s="50"/>
      <c r="BA44" s="295"/>
      <c r="BB44" s="295"/>
      <c r="BC44" s="294"/>
      <c r="BD44" s="294"/>
      <c r="BE44" s="294"/>
      <c r="BF44" s="294"/>
      <c r="BG44" s="321"/>
      <c r="BH44" s="294"/>
      <c r="BI44" s="321"/>
    </row>
    <row r="45" spans="1:63" ht="24.9" customHeight="1">
      <c r="A45" s="454" t="s">
        <v>146</v>
      </c>
      <c r="B45" s="455"/>
      <c r="C45" s="23"/>
      <c r="D45" s="275"/>
      <c r="E45" s="275"/>
      <c r="F45" s="276" t="str">
        <f>IF(D16="","",D16)</f>
        <v/>
      </c>
      <c r="G45" s="8"/>
      <c r="H45" s="277">
        <f>IF(B9="",0,IF(D16="",0,IF(B15="",0,IF(B15="Yes",AE7))))</f>
        <v>0</v>
      </c>
      <c r="I45" s="132" t="s">
        <v>49</v>
      </c>
      <c r="J45" s="279">
        <f>IF(F45="",0,IF(F45&gt;0,(F45*H45)))</f>
        <v>0</v>
      </c>
      <c r="K45" s="60"/>
      <c r="V45" s="191"/>
      <c r="W45" s="191"/>
      <c r="X45" s="217"/>
      <c r="Y45" s="186"/>
      <c r="Z45" s="217" t="s">
        <v>22</v>
      </c>
      <c r="AA45" s="217"/>
      <c r="AB45" s="201"/>
      <c r="AC45" s="377" t="s">
        <v>195</v>
      </c>
      <c r="AD45" s="201"/>
      <c r="AE45" s="201"/>
      <c r="AF45" s="203"/>
      <c r="AG45" s="203"/>
      <c r="AH45" s="203"/>
      <c r="AI45" s="203"/>
      <c r="AJ45" s="203"/>
      <c r="AK45" s="50"/>
      <c r="BA45" s="295"/>
      <c r="BB45" s="295"/>
      <c r="BC45" s="294"/>
      <c r="BD45" s="294"/>
      <c r="BE45" s="294"/>
      <c r="BF45" s="294"/>
      <c r="BG45" s="322"/>
      <c r="BH45" s="294"/>
      <c r="BI45" s="321"/>
    </row>
    <row r="46" spans="1:63" ht="24.9" customHeight="1">
      <c r="A46" s="454" t="s">
        <v>147</v>
      </c>
      <c r="B46" s="455"/>
      <c r="C46" s="23"/>
      <c r="D46" s="25" t="str">
        <f>$G$37</f>
        <v/>
      </c>
      <c r="E46" s="25" t="str">
        <f>IF(J37=0,"",$J$37)</f>
        <v/>
      </c>
      <c r="F46" s="276"/>
      <c r="G46" s="8"/>
      <c r="H46" s="277">
        <f>IF(B11="No",0,IF(B15="No",0,IF(B9="",0,IF(B17="Yes",0,AE6))))</f>
        <v>0</v>
      </c>
      <c r="I46" s="132" t="s">
        <v>49</v>
      </c>
      <c r="J46" s="279">
        <f>IF(H46=0,0,D46*H46)</f>
        <v>0</v>
      </c>
      <c r="K46" s="60"/>
      <c r="V46" s="191"/>
      <c r="W46" s="191"/>
      <c r="X46" s="217"/>
      <c r="Y46" s="186"/>
      <c r="Z46" s="216" t="s">
        <v>31</v>
      </c>
      <c r="AA46" s="217">
        <f>Standards!B45</f>
        <v>125</v>
      </c>
      <c r="AB46" s="201"/>
      <c r="AC46" s="377" t="s">
        <v>196</v>
      </c>
      <c r="AD46" s="201"/>
      <c r="AE46" s="201"/>
      <c r="AF46" s="203"/>
      <c r="AG46" s="203"/>
      <c r="AH46" s="203"/>
      <c r="AI46" s="203"/>
      <c r="AJ46" s="203"/>
      <c r="AK46" s="50"/>
      <c r="BA46" s="295"/>
      <c r="BB46" s="295"/>
      <c r="BC46" s="294"/>
      <c r="BD46" s="294"/>
      <c r="BE46" s="294"/>
      <c r="BF46" s="294"/>
      <c r="BG46" s="321"/>
      <c r="BH46" s="294"/>
      <c r="BI46" s="321"/>
    </row>
    <row r="47" spans="1:63" ht="24.9" customHeight="1" thickBot="1">
      <c r="A47" s="454" t="s">
        <v>148</v>
      </c>
      <c r="B47" s="455"/>
      <c r="C47" s="23"/>
      <c r="D47" s="361"/>
      <c r="E47" s="42"/>
      <c r="F47" s="276" t="str">
        <f>IF(J17="","",J17)</f>
        <v/>
      </c>
      <c r="G47" s="8"/>
      <c r="H47" s="277">
        <f>IF(B9="",0,IF(B17="DEM Vehicle",0,IF(F17="Yes",AE8,IF(F17="No",AE7,IF(F17="",0)))))</f>
        <v>0</v>
      </c>
      <c r="I47" s="132" t="s">
        <v>49</v>
      </c>
      <c r="J47" s="279">
        <f>IF(F47="",0,(F47*H47))</f>
        <v>0</v>
      </c>
      <c r="K47" s="60"/>
      <c r="V47" s="191"/>
      <c r="W47" s="191"/>
      <c r="X47" s="217"/>
      <c r="Y47" s="186"/>
      <c r="Z47" s="216" t="s">
        <v>32</v>
      </c>
      <c r="AA47" s="217">
        <f>Standards!B46</f>
        <v>8</v>
      </c>
      <c r="AB47" s="201"/>
      <c r="AC47" s="377" t="s">
        <v>197</v>
      </c>
      <c r="AD47" s="201"/>
      <c r="AE47" s="201"/>
      <c r="AF47" s="203"/>
      <c r="AG47" s="203"/>
      <c r="AH47" s="203"/>
      <c r="AI47" s="203"/>
      <c r="AJ47" s="203"/>
      <c r="AK47" s="50"/>
      <c r="BA47" s="295"/>
      <c r="BB47" s="295"/>
      <c r="BC47" s="294"/>
      <c r="BD47" s="294"/>
      <c r="BE47" s="294"/>
      <c r="BF47" s="294"/>
      <c r="BG47" s="321"/>
      <c r="BH47" s="294"/>
      <c r="BI47" s="321"/>
    </row>
    <row r="48" spans="1:63" ht="24.9" customHeight="1">
      <c r="A48" s="362"/>
      <c r="B48" s="363"/>
      <c r="C48" s="364"/>
      <c r="D48" s="365"/>
      <c r="E48" s="366"/>
      <c r="F48" s="367"/>
      <c r="G48" s="368"/>
      <c r="H48" s="369"/>
      <c r="I48" s="370"/>
      <c r="J48" s="371"/>
      <c r="K48" s="60"/>
      <c r="V48" s="191"/>
      <c r="W48" s="191"/>
      <c r="X48" s="217"/>
      <c r="Y48" s="186"/>
      <c r="Z48" s="216" t="s">
        <v>33</v>
      </c>
      <c r="AA48" s="217">
        <f>Standards!B47</f>
        <v>12</v>
      </c>
      <c r="AB48" s="201"/>
      <c r="AC48" s="377" t="s">
        <v>198</v>
      </c>
      <c r="AD48" s="201"/>
      <c r="AE48" s="201"/>
      <c r="AF48" s="203"/>
      <c r="AG48" s="203"/>
      <c r="AH48" s="203"/>
      <c r="AI48" s="203"/>
      <c r="AJ48" s="203"/>
      <c r="AK48" s="50"/>
      <c r="BA48" s="309"/>
      <c r="BB48" s="295"/>
      <c r="BC48" s="309"/>
      <c r="BD48" s="294"/>
      <c r="BE48" s="294"/>
      <c r="BF48" s="294"/>
      <c r="BG48" s="321"/>
      <c r="BH48" s="294"/>
      <c r="BI48" s="321"/>
    </row>
    <row r="49" spans="1:61" ht="24.9" customHeight="1">
      <c r="A49" s="376" t="s">
        <v>63</v>
      </c>
      <c r="B49" s="269" t="s">
        <v>42</v>
      </c>
      <c r="C49" s="280"/>
      <c r="D49" s="269" t="s">
        <v>43</v>
      </c>
      <c r="E49" s="281" t="s">
        <v>44</v>
      </c>
      <c r="F49" s="269"/>
      <c r="G49" s="269"/>
      <c r="H49" s="282" t="s">
        <v>61</v>
      </c>
      <c r="I49" s="269"/>
      <c r="J49" s="283" t="s">
        <v>64</v>
      </c>
      <c r="K49" s="60"/>
      <c r="X49" s="217"/>
      <c r="Y49" s="186"/>
      <c r="Z49" s="216" t="s">
        <v>34</v>
      </c>
      <c r="AA49" s="217">
        <f>Standards!B48</f>
        <v>26</v>
      </c>
      <c r="AB49" s="201"/>
      <c r="AC49" s="377" t="s">
        <v>199</v>
      </c>
      <c r="AD49" s="201"/>
      <c r="AE49" s="341"/>
      <c r="AF49" s="197"/>
      <c r="AG49" s="197"/>
      <c r="AH49" s="197"/>
      <c r="BA49" s="323"/>
      <c r="BB49" s="316"/>
      <c r="BC49" s="323"/>
      <c r="BD49" s="294"/>
      <c r="BE49" s="294"/>
      <c r="BF49" s="294"/>
      <c r="BG49" s="324"/>
      <c r="BH49" s="294"/>
      <c r="BI49" s="324"/>
    </row>
    <row r="50" spans="1:61" ht="24.9" customHeight="1">
      <c r="A50" s="272"/>
      <c r="B50" s="268"/>
      <c r="C50" s="26"/>
      <c r="D50" s="40"/>
      <c r="E50" s="41"/>
      <c r="F50" s="27"/>
      <c r="G50" s="12"/>
      <c r="H50" s="29"/>
      <c r="I50" s="12"/>
      <c r="J50" s="28"/>
      <c r="K50" s="60"/>
      <c r="X50" s="217"/>
      <c r="Y50" s="186"/>
      <c r="Z50" s="216" t="s">
        <v>36</v>
      </c>
      <c r="AA50" s="217">
        <f>Standards!B49</f>
        <v>5</v>
      </c>
      <c r="AB50" s="201"/>
      <c r="AC50" s="377" t="s">
        <v>200</v>
      </c>
      <c r="AD50" s="201"/>
      <c r="AE50" s="341"/>
      <c r="AF50" s="197"/>
      <c r="AG50" s="197"/>
      <c r="AH50" s="197"/>
      <c r="BA50" s="323"/>
      <c r="BB50" s="316"/>
      <c r="BC50" s="323"/>
      <c r="BD50" s="294"/>
      <c r="BE50" s="294"/>
      <c r="BF50" s="294"/>
      <c r="BG50" s="324"/>
      <c r="BH50" s="294"/>
      <c r="BI50" s="324"/>
    </row>
    <row r="51" spans="1:61" ht="24.9" customHeight="1" thickBot="1">
      <c r="A51" s="454" t="s">
        <v>149</v>
      </c>
      <c r="B51" s="464"/>
      <c r="C51" s="23"/>
      <c r="D51" s="25" t="str">
        <f>$G$37</f>
        <v/>
      </c>
      <c r="E51" s="25" t="str">
        <f>IF(J37=0,"",$J$37)</f>
        <v/>
      </c>
      <c r="F51" s="8"/>
      <c r="G51" s="372"/>
      <c r="H51" s="373">
        <f>IF(D11="Yes",F11,IF($B$14="Clark County - Las Vegas (October 1 - December 31)",AA11,IF($B$14="Clark County - Las Vegas (January 1 - May 31)",AA18,IF($B$14="Clark County - Las Vegas (June 1 - September 30)",AA25,IF($B$14="Douglas &amp; Carson City Counties - Carson City, Stateline",AA32,IF($B$14="Washoe County - Incline Village/Crystal Bay/Reno/Sparks (October 1 - June 30)",AA39,IF($B$14="Washoe County - Incline Village/Crystal Bay/Reno/Sparks (July 1 - August 31)",AA46,IF($B$14="Washoe County - Incline Village/Crystal Bay/Reno/Sparks (September 1 - September 30)",AA53,AA60))))))))</f>
        <v>83</v>
      </c>
      <c r="I51" s="132" t="s">
        <v>49</v>
      </c>
      <c r="J51" s="279">
        <f>IF(E51="",0,IF(B11="No",0,E51*H51))</f>
        <v>0</v>
      </c>
      <c r="K51" s="60"/>
      <c r="X51" s="186"/>
      <c r="Y51" s="186"/>
      <c r="Z51" s="217"/>
      <c r="AA51" s="217">
        <f>SUM(AA47:AA50)</f>
        <v>51</v>
      </c>
      <c r="AB51" s="201"/>
      <c r="AC51" s="377" t="s">
        <v>201</v>
      </c>
      <c r="AD51" s="201"/>
      <c r="AE51" s="341"/>
      <c r="AF51" s="197"/>
      <c r="AG51" s="197"/>
      <c r="AH51" s="197"/>
      <c r="BA51" s="316"/>
      <c r="BB51" s="295"/>
      <c r="BC51" s="294"/>
      <c r="BD51" s="294"/>
      <c r="BE51" s="294"/>
      <c r="BF51" s="294"/>
      <c r="BG51" s="322"/>
      <c r="BH51" s="294"/>
      <c r="BI51" s="321"/>
    </row>
    <row r="52" spans="1:61" ht="24.9" customHeight="1">
      <c r="A52" s="374"/>
      <c r="B52" s="375"/>
      <c r="C52" s="364"/>
      <c r="D52" s="365"/>
      <c r="E52" s="366"/>
      <c r="F52" s="367"/>
      <c r="G52" s="368"/>
      <c r="H52" s="369"/>
      <c r="I52" s="370"/>
      <c r="J52" s="371"/>
      <c r="K52" s="60"/>
      <c r="X52" s="186"/>
      <c r="Y52" s="186"/>
      <c r="Z52" s="217" t="s">
        <v>24</v>
      </c>
      <c r="AA52" s="217"/>
      <c r="AB52" s="201"/>
      <c r="AC52" s="377" t="s">
        <v>203</v>
      </c>
      <c r="AD52" s="201"/>
      <c r="AE52" s="341"/>
      <c r="AF52" s="197"/>
      <c r="AG52" s="197"/>
      <c r="AH52" s="197"/>
      <c r="BA52" s="309"/>
      <c r="BB52" s="295"/>
      <c r="BC52" s="309"/>
      <c r="BD52" s="294"/>
      <c r="BE52" s="294"/>
      <c r="BF52" s="294"/>
      <c r="BG52" s="321"/>
      <c r="BH52" s="294"/>
      <c r="BI52" s="321"/>
    </row>
    <row r="53" spans="1:61" ht="24.9" customHeight="1">
      <c r="A53" s="376" t="s">
        <v>60</v>
      </c>
      <c r="B53" s="269" t="s">
        <v>42</v>
      </c>
      <c r="C53" s="280"/>
      <c r="D53" s="269" t="s">
        <v>43</v>
      </c>
      <c r="E53" s="281" t="s">
        <v>134</v>
      </c>
      <c r="F53" s="269"/>
      <c r="G53" s="269" t="s">
        <v>46</v>
      </c>
      <c r="H53" s="269" t="s">
        <v>47</v>
      </c>
      <c r="I53" s="269"/>
      <c r="J53" s="283" t="s">
        <v>62</v>
      </c>
      <c r="K53" s="61"/>
      <c r="X53" s="186"/>
      <c r="Y53" s="186"/>
      <c r="Z53" s="216" t="s">
        <v>31</v>
      </c>
      <c r="AA53" s="217">
        <f>Standards!B52</f>
        <v>93</v>
      </c>
      <c r="AB53" s="201"/>
      <c r="AC53" s="377" t="s">
        <v>202</v>
      </c>
      <c r="AD53" s="201"/>
      <c r="AE53" s="341"/>
      <c r="AF53" s="197"/>
      <c r="AG53" s="197"/>
      <c r="AH53" s="197"/>
      <c r="BA53" s="323"/>
      <c r="BB53" s="316"/>
      <c r="BC53" s="323"/>
      <c r="BD53" s="294"/>
      <c r="BE53" s="294"/>
      <c r="BF53" s="294"/>
      <c r="BG53" s="294"/>
      <c r="BH53" s="294"/>
      <c r="BI53" s="324"/>
    </row>
    <row r="54" spans="1:61" ht="24.9" customHeight="1">
      <c r="A54" s="272"/>
      <c r="B54" s="273"/>
      <c r="C54" s="26"/>
      <c r="D54" s="40"/>
      <c r="E54" s="42"/>
      <c r="F54" s="27"/>
      <c r="G54" s="12"/>
      <c r="H54" s="12"/>
      <c r="I54" s="12"/>
      <c r="J54" s="28"/>
      <c r="K54" s="62"/>
      <c r="X54" s="186"/>
      <c r="Y54" s="186"/>
      <c r="Z54" s="216" t="s">
        <v>32</v>
      </c>
      <c r="AA54" s="217">
        <f>Standards!B53</f>
        <v>8</v>
      </c>
      <c r="AB54" s="201"/>
      <c r="AC54" s="377" t="s">
        <v>204</v>
      </c>
      <c r="AD54" s="201"/>
      <c r="AE54" s="341"/>
      <c r="AF54" s="197"/>
      <c r="AG54" s="197"/>
      <c r="AH54" s="197"/>
      <c r="BA54" s="323"/>
      <c r="BB54" s="316"/>
      <c r="BC54" s="323"/>
      <c r="BD54" s="294"/>
      <c r="BE54" s="294"/>
      <c r="BF54" s="294"/>
      <c r="BG54" s="294"/>
      <c r="BH54" s="294"/>
      <c r="BI54" s="324"/>
    </row>
    <row r="55" spans="1:61" ht="24.9" customHeight="1">
      <c r="A55" s="501" t="s">
        <v>51</v>
      </c>
      <c r="B55" s="455"/>
      <c r="C55" s="23"/>
      <c r="D55" s="25" t="str">
        <f>IF(B11="No","", IF(B9="","",G37-J37))</f>
        <v/>
      </c>
      <c r="E55" s="284" t="str">
        <f>IF(E9="","",IF(G37=1,U6,U6))</f>
        <v/>
      </c>
      <c r="F55" s="10" t="s">
        <v>52</v>
      </c>
      <c r="G55" s="288" t="str">
        <f>IF(E55="","",LOOKUP(E55,X2:Y27))</f>
        <v/>
      </c>
      <c r="H55" s="277">
        <f>IF(D11="Yes",J11,IF($B$14="Clark County - Las Vegas (October 1 - December 31)",AA16,IF($B$14="Clark County - Las Vegas (January 1 - May 31)",AA23,IF($B$14="Clark County - Las Vegas (June 1 - September 30)",AA30,IF($B$14="Douglas &amp; Carson City Counties - Carson City, Stateline",AA37,IF($B$14="Washoe County - Incline Village/Crystal Bay/Reno/Sparks (October 1 - June 30)",AA44,IF($B$14="Washoe County - Incline Village/Crystal Bay/Reno/Sparks (July 1 - August 31)",AA51,IF($B$14="Washoe County - Incline Village/Crystal Bay/Reno/Sparks (September 1 - September 30)",AA58,AA65))))))))</f>
        <v>46</v>
      </c>
      <c r="I55" s="132" t="s">
        <v>49</v>
      </c>
      <c r="J55" s="279">
        <f>IF(B11="No",0,IF(G55="",0,IF(D55="","",(D55*H55)*G55)))</f>
        <v>0</v>
      </c>
      <c r="X55" s="186"/>
      <c r="Y55" s="186"/>
      <c r="Z55" s="216" t="s">
        <v>33</v>
      </c>
      <c r="AA55" s="217">
        <f>Standards!B54</f>
        <v>12</v>
      </c>
      <c r="AB55" s="201"/>
      <c r="AC55" s="377" t="s">
        <v>205</v>
      </c>
      <c r="AD55" s="201"/>
      <c r="AE55" s="341"/>
      <c r="AF55" s="197"/>
      <c r="AG55" s="197"/>
      <c r="AH55" s="197"/>
      <c r="BA55" s="295"/>
      <c r="BB55" s="295"/>
      <c r="BC55" s="294"/>
      <c r="BD55" s="318"/>
      <c r="BE55" s="325"/>
      <c r="BF55" s="326"/>
      <c r="BG55" s="321"/>
      <c r="BH55" s="294"/>
      <c r="BI55" s="321"/>
    </row>
    <row r="56" spans="1:61" ht="24.9" customHeight="1">
      <c r="A56" s="501" t="s">
        <v>53</v>
      </c>
      <c r="B56" s="455"/>
      <c r="C56" s="23"/>
      <c r="D56" s="25" t="str">
        <f>IF(B11="No","",IF(B9="","",IF(J37&lt;2,"",G37-2)))</f>
        <v/>
      </c>
      <c r="E56" s="285" t="str">
        <f>IF(E9="","",IF(J37="","",IF(J37&gt;=2,(G37-2)*24,"")))</f>
        <v/>
      </c>
      <c r="F56" s="10" t="s">
        <v>52</v>
      </c>
      <c r="G56" s="288" t="str">
        <f>IF(E56="","",100%)</f>
        <v/>
      </c>
      <c r="H56" s="277">
        <f>$H$55</f>
        <v>46</v>
      </c>
      <c r="I56" s="132" t="s">
        <v>49</v>
      </c>
      <c r="J56" s="279">
        <f>IF(B11="No",0,IF(G56="",0,IF(D56="","",(D56*H56)*G56)))</f>
        <v>0</v>
      </c>
      <c r="X56" s="186"/>
      <c r="Y56" s="186"/>
      <c r="Z56" s="216" t="s">
        <v>34</v>
      </c>
      <c r="AA56" s="217">
        <f>Standards!B55</f>
        <v>26</v>
      </c>
      <c r="AB56" s="201"/>
      <c r="AC56" s="377" t="s">
        <v>206</v>
      </c>
      <c r="AD56" s="201"/>
      <c r="AE56" s="341"/>
      <c r="AF56" s="197"/>
      <c r="AG56" s="197"/>
      <c r="AH56" s="197"/>
      <c r="BA56" s="295"/>
      <c r="BB56" s="295"/>
      <c r="BC56" s="294"/>
      <c r="BD56" s="318"/>
      <c r="BE56" s="325"/>
      <c r="BF56" s="326"/>
      <c r="BG56" s="321"/>
      <c r="BH56" s="294"/>
      <c r="BI56" s="321"/>
    </row>
    <row r="57" spans="1:61" ht="24.9" customHeight="1" thickBot="1">
      <c r="A57" s="536" t="s">
        <v>54</v>
      </c>
      <c r="B57" s="537"/>
      <c r="C57" s="225"/>
      <c r="D57" s="286" t="str">
        <f>IF(B11="No","",IF(B9="","",IF(J37&lt;1,"",IF(G37=2,1,G37-J37))))</f>
        <v/>
      </c>
      <c r="E57" s="287" t="str">
        <f>IF(E9="","",IF(D57="","",V6))</f>
        <v/>
      </c>
      <c r="F57" s="11" t="s">
        <v>52</v>
      </c>
      <c r="G57" s="289" t="str">
        <f>IF(E57="","",LOOKUP(E57,X2:Y27))</f>
        <v/>
      </c>
      <c r="H57" s="277">
        <f>$H$55</f>
        <v>46</v>
      </c>
      <c r="I57" s="133" t="s">
        <v>49</v>
      </c>
      <c r="J57" s="290">
        <f>IF(B11="No",0,IF(G57="",0,IF(D57="","",(D57*H57)*G57)))</f>
        <v>0</v>
      </c>
      <c r="X57" s="186"/>
      <c r="Y57" s="186"/>
      <c r="Z57" s="216" t="s">
        <v>36</v>
      </c>
      <c r="AA57" s="217">
        <f>Standards!B56</f>
        <v>5</v>
      </c>
      <c r="AB57" s="201"/>
      <c r="AC57" s="377" t="s">
        <v>207</v>
      </c>
      <c r="AD57" s="201"/>
      <c r="AE57" s="341"/>
      <c r="AF57" s="197"/>
      <c r="AG57" s="197"/>
      <c r="AH57" s="197"/>
      <c r="BA57" s="295"/>
      <c r="BB57" s="295"/>
      <c r="BC57" s="294"/>
      <c r="BD57" s="318"/>
      <c r="BE57" s="325"/>
      <c r="BF57" s="326"/>
      <c r="BG57" s="321"/>
      <c r="BH57" s="294"/>
      <c r="BI57" s="321"/>
    </row>
    <row r="58" spans="1:61" ht="24.9" customHeight="1" thickTop="1" thickBot="1">
      <c r="A58" s="497" t="s">
        <v>55</v>
      </c>
      <c r="B58" s="498"/>
      <c r="C58" s="498"/>
      <c r="D58" s="498"/>
      <c r="E58" s="498"/>
      <c r="F58" s="498"/>
      <c r="G58" s="498"/>
      <c r="H58" s="498"/>
      <c r="I58" s="345" t="s">
        <v>49</v>
      </c>
      <c r="J58" s="346">
        <f>IF(B9="",0,SUM(J41:J47,J51,J55:J57))</f>
        <v>0</v>
      </c>
      <c r="X58" s="186"/>
      <c r="Y58" s="186"/>
      <c r="Z58" s="216"/>
      <c r="AA58" s="217">
        <f>SUM(AA54:AA57)</f>
        <v>51</v>
      </c>
      <c r="AB58" s="201"/>
      <c r="AC58"/>
      <c r="AD58" s="201"/>
      <c r="AE58" s="341"/>
      <c r="AF58" s="197"/>
      <c r="AG58" s="197"/>
      <c r="AH58" s="197"/>
      <c r="BA58" s="316"/>
      <c r="BB58" s="316"/>
      <c r="BC58" s="294"/>
      <c r="BD58" s="322"/>
      <c r="BE58" s="322"/>
      <c r="BF58" s="322"/>
      <c r="BG58" s="322"/>
      <c r="BH58" s="294"/>
      <c r="BI58" s="321"/>
    </row>
    <row r="59" spans="1:61">
      <c r="X59" s="186"/>
      <c r="Y59" s="186"/>
      <c r="Z59" s="217" t="s">
        <v>26</v>
      </c>
      <c r="AA59" s="186"/>
      <c r="AB59" s="201"/>
      <c r="AC59" s="201"/>
      <c r="AD59" s="201"/>
      <c r="AE59" s="341"/>
      <c r="AF59" s="197"/>
      <c r="AG59" s="197"/>
      <c r="AH59" s="197"/>
    </row>
    <row r="60" spans="1:61">
      <c r="X60" s="186"/>
      <c r="Y60" s="186"/>
      <c r="Z60" s="216" t="s">
        <v>31</v>
      </c>
      <c r="AA60" s="348">
        <f>Standards!B59</f>
        <v>83</v>
      </c>
      <c r="AB60" s="201"/>
      <c r="AC60" s="201"/>
      <c r="AD60" s="201"/>
      <c r="AE60" s="341"/>
      <c r="AF60" s="197"/>
      <c r="AG60" s="197"/>
      <c r="AH60" s="197"/>
    </row>
    <row r="61" spans="1:61">
      <c r="X61" s="186"/>
      <c r="Y61" s="186"/>
      <c r="Z61" s="216" t="s">
        <v>32</v>
      </c>
      <c r="AA61" s="348">
        <f>Standards!B60</f>
        <v>7</v>
      </c>
      <c r="AB61" s="201"/>
      <c r="AC61" s="201"/>
      <c r="AD61" s="201"/>
      <c r="AE61" s="341"/>
      <c r="AF61" s="197"/>
      <c r="AG61" s="197"/>
      <c r="AH61" s="197"/>
    </row>
    <row r="62" spans="1:61">
      <c r="X62" s="186"/>
      <c r="Y62" s="186"/>
      <c r="Z62" s="216" t="s">
        <v>33</v>
      </c>
      <c r="AA62" s="348">
        <f>Standards!B61</f>
        <v>11</v>
      </c>
      <c r="AB62" s="201"/>
      <c r="AC62" s="201"/>
      <c r="AD62" s="201"/>
      <c r="AE62" s="341"/>
      <c r="AF62" s="197"/>
      <c r="AG62" s="197"/>
      <c r="AH62" s="197"/>
    </row>
    <row r="63" spans="1:61">
      <c r="X63" s="186"/>
      <c r="Y63" s="186"/>
      <c r="Z63" s="216" t="s">
        <v>34</v>
      </c>
      <c r="AA63" s="348">
        <f>Standards!B62</f>
        <v>23</v>
      </c>
      <c r="AB63" s="201"/>
      <c r="AC63" s="201"/>
      <c r="AD63" s="201"/>
      <c r="AE63" s="341"/>
      <c r="AF63" s="197"/>
      <c r="AG63" s="197"/>
      <c r="AH63" s="197"/>
    </row>
    <row r="64" spans="1:61">
      <c r="X64" s="186"/>
      <c r="Y64" s="186"/>
      <c r="Z64" s="216" t="s">
        <v>36</v>
      </c>
      <c r="AA64" s="348">
        <f>Standards!B63</f>
        <v>5</v>
      </c>
      <c r="AB64" s="201"/>
      <c r="AC64" s="201"/>
      <c r="AD64" s="201"/>
      <c r="AE64" s="341"/>
      <c r="AF64" s="197"/>
      <c r="AG64" s="197"/>
      <c r="AH64" s="197"/>
    </row>
    <row r="65" spans="24:34">
      <c r="X65" s="186"/>
      <c r="Y65" s="186"/>
      <c r="Z65" s="186"/>
      <c r="AA65" s="348">
        <f>SUM(AA61:AA64)</f>
        <v>46</v>
      </c>
      <c r="AB65" s="201"/>
      <c r="AC65" s="201"/>
      <c r="AD65" s="201"/>
      <c r="AE65" s="341"/>
      <c r="AF65" s="197"/>
      <c r="AG65" s="197"/>
      <c r="AH65" s="197"/>
    </row>
    <row r="66" spans="24:34">
      <c r="X66" s="186"/>
      <c r="Y66" s="186"/>
      <c r="AB66" s="201"/>
      <c r="AC66" s="201"/>
      <c r="AD66" s="201"/>
      <c r="AE66" s="341"/>
      <c r="AF66" s="197"/>
      <c r="AG66" s="197"/>
      <c r="AH66" s="197"/>
    </row>
    <row r="67" spans="24:34">
      <c r="X67" s="186"/>
      <c r="Y67" s="186"/>
      <c r="AB67" s="201"/>
      <c r="AC67" s="201"/>
      <c r="AD67" s="201"/>
      <c r="AE67" s="341"/>
      <c r="AF67" s="197"/>
      <c r="AG67" s="197"/>
      <c r="AH67" s="197"/>
    </row>
    <row r="68" spans="24:34">
      <c r="X68" s="186"/>
      <c r="Y68" s="186"/>
      <c r="Z68" s="186"/>
      <c r="AA68" s="201"/>
      <c r="AB68" s="201"/>
      <c r="AC68" s="201"/>
      <c r="AD68" s="201"/>
      <c r="AE68" s="341"/>
      <c r="AF68" s="197"/>
      <c r="AG68" s="197"/>
      <c r="AH68" s="197"/>
    </row>
    <row r="69" spans="24:34">
      <c r="AA69" s="202"/>
      <c r="AB69" s="199"/>
      <c r="AC69" s="200"/>
      <c r="AD69" s="199"/>
      <c r="AE69" s="195"/>
      <c r="AF69" s="197"/>
      <c r="AG69" s="197"/>
      <c r="AH69" s="197"/>
    </row>
    <row r="70" spans="24:34">
      <c r="AA70" s="202"/>
      <c r="AB70" s="199"/>
      <c r="AC70" s="200"/>
      <c r="AD70" s="199"/>
      <c r="AE70" s="195"/>
      <c r="AF70" s="197"/>
      <c r="AG70" s="197"/>
      <c r="AH70" s="197"/>
    </row>
    <row r="71" spans="24:34">
      <c r="AA71" s="202"/>
      <c r="AB71" s="199"/>
      <c r="AC71" s="200"/>
      <c r="AD71" s="199"/>
      <c r="AE71" s="195"/>
      <c r="AF71" s="197"/>
      <c r="AG71" s="197"/>
      <c r="AH71" s="197"/>
    </row>
    <row r="72" spans="24:34">
      <c r="AA72" s="202"/>
      <c r="AB72" s="199"/>
      <c r="AC72" s="200"/>
      <c r="AD72" s="199"/>
      <c r="AE72" s="195"/>
      <c r="AF72" s="197"/>
      <c r="AG72" s="197"/>
      <c r="AH72" s="197"/>
    </row>
    <row r="73" spans="24:34">
      <c r="AA73" s="202"/>
      <c r="AB73" s="199"/>
      <c r="AC73" s="200"/>
      <c r="AD73" s="199"/>
      <c r="AE73" s="195"/>
      <c r="AF73" s="197"/>
      <c r="AG73" s="197"/>
      <c r="AH73" s="197"/>
    </row>
    <row r="74" spans="24:34">
      <c r="AA74" s="202"/>
      <c r="AB74" s="199"/>
      <c r="AC74" s="200"/>
      <c r="AD74" s="199"/>
      <c r="AE74" s="195"/>
      <c r="AF74" s="197"/>
      <c r="AG74" s="197"/>
      <c r="AH74" s="197"/>
    </row>
    <row r="75" spans="24:34">
      <c r="AA75" s="202"/>
      <c r="AB75" s="199"/>
      <c r="AC75" s="200"/>
      <c r="AD75" s="199"/>
      <c r="AE75" s="195"/>
      <c r="AF75" s="197"/>
      <c r="AG75" s="197"/>
      <c r="AH75" s="197"/>
    </row>
    <row r="76" spans="24:34">
      <c r="AA76" s="202"/>
      <c r="AB76" s="199"/>
      <c r="AC76" s="200"/>
      <c r="AD76" s="199"/>
      <c r="AE76" s="195"/>
      <c r="AF76" s="197"/>
      <c r="AG76" s="197"/>
      <c r="AH76" s="197"/>
    </row>
    <row r="77" spans="24:34">
      <c r="AA77" s="202"/>
      <c r="AB77" s="199"/>
      <c r="AC77" s="200"/>
      <c r="AD77" s="199"/>
      <c r="AE77" s="195"/>
      <c r="AF77" s="197"/>
      <c r="AG77" s="197"/>
      <c r="AH77" s="197"/>
    </row>
    <row r="78" spans="24:34">
      <c r="AA78" s="202"/>
      <c r="AB78" s="199"/>
      <c r="AC78" s="200"/>
      <c r="AD78" s="199"/>
      <c r="AE78" s="195"/>
      <c r="AF78" s="197"/>
      <c r="AG78" s="197"/>
      <c r="AH78" s="197"/>
    </row>
    <row r="79" spans="24:34">
      <c r="AA79" s="202"/>
      <c r="AB79" s="195"/>
      <c r="AC79" s="196"/>
      <c r="AD79" s="195"/>
      <c r="AE79" s="195"/>
      <c r="AF79" s="197"/>
      <c r="AG79" s="197"/>
      <c r="AH79" s="197"/>
    </row>
    <row r="80" spans="24:34">
      <c r="AA80" s="198"/>
    </row>
  </sheetData>
  <sheetProtection password="DB2D" sheet="1" objects="1" scenarios="1"/>
  <mergeCells count="82">
    <mergeCell ref="A22:A23"/>
    <mergeCell ref="G25:H25"/>
    <mergeCell ref="B26:C26"/>
    <mergeCell ref="F15:J15"/>
    <mergeCell ref="E26:F26"/>
    <mergeCell ref="B18:J18"/>
    <mergeCell ref="F16:G16"/>
    <mergeCell ref="A57:B57"/>
    <mergeCell ref="F32:H32"/>
    <mergeCell ref="I27:J27"/>
    <mergeCell ref="B20:B21"/>
    <mergeCell ref="B22:B23"/>
    <mergeCell ref="C21:J21"/>
    <mergeCell ref="C20:J20"/>
    <mergeCell ref="A42:B42"/>
    <mergeCell ref="I25:J25"/>
    <mergeCell ref="A44:B44"/>
    <mergeCell ref="E27:F27"/>
    <mergeCell ref="C22:J22"/>
    <mergeCell ref="A58:H58"/>
    <mergeCell ref="D35:E35"/>
    <mergeCell ref="G27:H27"/>
    <mergeCell ref="A55:B55"/>
    <mergeCell ref="H37:I37"/>
    <mergeCell ref="A47:B47"/>
    <mergeCell ref="A41:B41"/>
    <mergeCell ref="A36:J36"/>
    <mergeCell ref="A28:J28"/>
    <mergeCell ref="F34:H34"/>
    <mergeCell ref="B27:C27"/>
    <mergeCell ref="A56:B56"/>
    <mergeCell ref="E37:F37"/>
    <mergeCell ref="A45:B45"/>
    <mergeCell ref="A43:B43"/>
    <mergeCell ref="A51:B51"/>
    <mergeCell ref="A37:D37"/>
    <mergeCell ref="A20:A21"/>
    <mergeCell ref="I5:J5"/>
    <mergeCell ref="B7:J7"/>
    <mergeCell ref="G5:H5"/>
    <mergeCell ref="E10:F10"/>
    <mergeCell ref="G9:I9"/>
    <mergeCell ref="H11:I11"/>
    <mergeCell ref="D17:E17"/>
    <mergeCell ref="B19:J19"/>
    <mergeCell ref="B12:J12"/>
    <mergeCell ref="G17:I17"/>
    <mergeCell ref="B17:C17"/>
    <mergeCell ref="D15:E15"/>
    <mergeCell ref="F8:G8"/>
    <mergeCell ref="G6:H6"/>
    <mergeCell ref="E9:F9"/>
    <mergeCell ref="A46:B46"/>
    <mergeCell ref="A1:J1"/>
    <mergeCell ref="A3:J3"/>
    <mergeCell ref="E5:F5"/>
    <mergeCell ref="G26:J26"/>
    <mergeCell ref="B13:C13"/>
    <mergeCell ref="B14:J14"/>
    <mergeCell ref="E13:F13"/>
    <mergeCell ref="G13:I13"/>
    <mergeCell ref="B15:C15"/>
    <mergeCell ref="E25:F25"/>
    <mergeCell ref="B25:C25"/>
    <mergeCell ref="A24:J24"/>
    <mergeCell ref="C23:J23"/>
    <mergeCell ref="E6:F6"/>
    <mergeCell ref="I6:J6"/>
    <mergeCell ref="H16:I16"/>
    <mergeCell ref="B2:G2"/>
    <mergeCell ref="I2:J2"/>
    <mergeCell ref="B4:D4"/>
    <mergeCell ref="B5:C5"/>
    <mergeCell ref="B9:C9"/>
    <mergeCell ref="G4:H4"/>
    <mergeCell ref="I4:J4"/>
    <mergeCell ref="H8:I8"/>
    <mergeCell ref="B8:D8"/>
    <mergeCell ref="B10:C10"/>
    <mergeCell ref="F11:G11"/>
    <mergeCell ref="B6:C6"/>
    <mergeCell ref="G10:I10"/>
  </mergeCells>
  <phoneticPr fontId="14" type="noConversion"/>
  <conditionalFormatting sqref="E16">
    <cfRule type="cellIs" dxfId="12" priority="1" stopIfTrue="1" operator="equal">
      <formula>"Contact DEM Travel Coordinator for your Rental Car intructions!"</formula>
    </cfRule>
  </conditionalFormatting>
  <conditionalFormatting sqref="D16 BD16">
    <cfRule type="cellIs" dxfId="11" priority="2" stopIfTrue="1" operator="equal">
      <formula>$C$16</formula>
    </cfRule>
  </conditionalFormatting>
  <conditionalFormatting sqref="A28:J28 BA28:BI28 A3:J3 BA3:BI3">
    <cfRule type="cellIs" dxfId="10" priority="3" stopIfTrue="1" operator="equal">
      <formula>"A Late Justification Memo is required with this Travel Request"</formula>
    </cfRule>
  </conditionalFormatting>
  <conditionalFormatting sqref="J17 BI17">
    <cfRule type="cellIs" dxfId="9" priority="4" stopIfTrue="1" operator="equal">
      <formula>$G$17</formula>
    </cfRule>
  </conditionalFormatting>
  <conditionalFormatting sqref="F17 BE17">
    <cfRule type="cellIs" dxfId="8" priority="5" stopIfTrue="1" operator="equal">
      <formula>$D$17</formula>
    </cfRule>
  </conditionalFormatting>
  <conditionalFormatting sqref="BE15:BH16">
    <cfRule type="cellIs" dxfId="7" priority="6" stopIfTrue="1" operator="equal">
      <formula>"Please contact DEM Travel Coordinator for intructions!"</formula>
    </cfRule>
  </conditionalFormatting>
  <conditionalFormatting sqref="BA14 A14">
    <cfRule type="cellIs" dxfId="6" priority="7" stopIfTrue="1" operator="equal">
      <formula>"This line not required for Out of State travel:"</formula>
    </cfRule>
  </conditionalFormatting>
  <conditionalFormatting sqref="F15:I15">
    <cfRule type="cellIs" dxfId="5" priority="8" stopIfTrue="1" operator="equal">
      <formula>"Contact DEM Travel Coordinator for your Hotel reservation intructions!"</formula>
    </cfRule>
  </conditionalFormatting>
  <dataValidations count="6">
    <dataValidation type="list" allowBlank="1" showInputMessage="1" showErrorMessage="1" sqref="BI15:BI16 BB15:BB17 F16:F17 J9 BE17 B15:B16 D11 BI11 BE11 BB11 BH10:BI10 B11 J16">
      <formula1>$U$1:$U$2</formula1>
    </dataValidation>
    <dataValidation type="list" allowBlank="1" showInputMessage="1" showErrorMessage="1" sqref="BH13">
      <formula1>$AC$2:$AC$48</formula1>
    </dataValidation>
    <dataValidation type="list" allowBlank="1" showInputMessage="1" showErrorMessage="1" sqref="B17">
      <formula1>$V$3:$V$4</formula1>
    </dataValidation>
    <dataValidation type="list" allowBlank="1" showInputMessage="1" showErrorMessage="1" sqref="BB14">
      <formula1>$Z$1:$Z$8</formula1>
    </dataValidation>
    <dataValidation type="list" showInputMessage="1" showErrorMessage="1" sqref="B14">
      <formula1>$Z$1:$Z$8</formula1>
    </dataValidation>
    <dataValidation type="list" allowBlank="1" showInputMessage="1" showErrorMessage="1" sqref="F4 BE4">
      <formula1>$V$1:$V$2</formula1>
    </dataValidation>
  </dataValidations>
  <hyperlinks>
    <hyperlink ref="Z9" r:id="rId1"/>
    <hyperlink ref="B12" r:id="rId2" display="www.gsa.gov/perdiem Link To GSA Standard Travel Rates"/>
    <hyperlink ref="B12:J12" r:id="rId3" display="GSA Per Diem Rates Link"/>
  </hyperlinks>
  <printOptions horizontalCentered="1"/>
  <pageMargins left="0.25" right="0.25" top="0" bottom="0.28999999999999998" header="0.17" footer="0.43"/>
  <pageSetup scale="54" fitToHeight="2" orientation="portrait" r:id="rId4"/>
  <headerFooter alignWithMargins="0"/>
  <rowBreaks count="1" manualBreakCount="1">
    <brk id="35" max="8" man="1"/>
  </rowBreaks>
  <cellWatches>
    <cellWatch r="J13"/>
  </cellWatches>
  <ignoredErrors>
    <ignoredError sqref="J41" evalError="1"/>
  </ignoredError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3" r:id="rId7" name="Check Box 99">
              <controlPr defaultSize="0" autoFill="0" autoLine="0" autoPict="0">
                <anchor moveWithCells="1">
                  <from>
                    <xdr:col>1</xdr:col>
                    <xdr:colOff>670560</xdr:colOff>
                    <xdr:row>19</xdr:row>
                    <xdr:rowOff>129540</xdr:rowOff>
                  </from>
                  <to>
                    <xdr:col>1</xdr:col>
                    <xdr:colOff>1158240</xdr:colOff>
                    <xdr:row>20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" name="Check Box 100">
              <controlPr defaultSize="0" autoFill="0" autoLine="0" autoPict="0">
                <anchor moveWithCells="1">
                  <from>
                    <xdr:col>1</xdr:col>
                    <xdr:colOff>99060</xdr:colOff>
                    <xdr:row>19</xdr:row>
                    <xdr:rowOff>68580</xdr:rowOff>
                  </from>
                  <to>
                    <xdr:col>1</xdr:col>
                    <xdr:colOff>449580</xdr:colOff>
                    <xdr:row>20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" name="Check Box 101">
              <controlPr defaultSize="0" autoFill="0" autoLine="0" autoPict="0">
                <anchor moveWithCells="1">
                  <from>
                    <xdr:col>1</xdr:col>
                    <xdr:colOff>99060</xdr:colOff>
                    <xdr:row>21</xdr:row>
                    <xdr:rowOff>68580</xdr:rowOff>
                  </from>
                  <to>
                    <xdr:col>1</xdr:col>
                    <xdr:colOff>449580</xdr:colOff>
                    <xdr:row>22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" name="Check Box 102">
              <controlPr defaultSize="0" autoFill="0" autoLine="0" autoPict="0">
                <anchor moveWithCells="1">
                  <from>
                    <xdr:col>1</xdr:col>
                    <xdr:colOff>670560</xdr:colOff>
                    <xdr:row>21</xdr:row>
                    <xdr:rowOff>129540</xdr:rowOff>
                  </from>
                  <to>
                    <xdr:col>1</xdr:col>
                    <xdr:colOff>1158240</xdr:colOff>
                    <xdr:row>22</xdr:row>
                    <xdr:rowOff>320040</xdr:rowOff>
                  </to>
                </anchor>
              </controlPr>
            </control>
          </mc:Choice>
        </mc:AlternateContent>
      </controls>
    </mc:Choice>
  </mc:AlternateContent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33"/>
  <sheetViews>
    <sheetView topLeftCell="A13" workbookViewId="0">
      <selection activeCell="J18" sqref="J18"/>
    </sheetView>
  </sheetViews>
  <sheetFormatPr defaultRowHeight="13.2"/>
  <cols>
    <col min="1" max="1" width="6.6640625" style="136" customWidth="1"/>
    <col min="2" max="3" width="8.33203125" customWidth="1"/>
    <col min="4" max="4" width="8.6640625" customWidth="1"/>
    <col min="5" max="5" width="9.44140625" customWidth="1"/>
    <col min="6" max="6" width="6.6640625" customWidth="1"/>
    <col min="7" max="7" width="5.5546875" customWidth="1"/>
    <col min="8" max="8" width="14.5546875" customWidth="1"/>
    <col min="9" max="9" width="20.109375" customWidth="1"/>
    <col min="10" max="10" width="30.6640625" customWidth="1"/>
    <col min="11" max="15" width="15.33203125" customWidth="1"/>
    <col min="16" max="16" width="15.5546875" bestFit="1" customWidth="1"/>
  </cols>
  <sheetData>
    <row r="1" spans="1:16" ht="24" customHeight="1">
      <c r="A1" s="583" t="s">
        <v>85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380"/>
    </row>
    <row r="2" spans="1:16" ht="10.9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30" customHeight="1">
      <c r="A3" s="597" t="s">
        <v>86</v>
      </c>
      <c r="B3" s="598"/>
      <c r="C3" s="600" t="s">
        <v>139</v>
      </c>
      <c r="D3" s="601"/>
      <c r="E3" s="601"/>
      <c r="F3" s="601"/>
      <c r="G3" s="602"/>
      <c r="H3" s="602"/>
      <c r="I3" s="603"/>
      <c r="N3" s="388" t="s">
        <v>87</v>
      </c>
      <c r="O3" s="138">
        <v>12</v>
      </c>
      <c r="P3" s="136"/>
    </row>
    <row r="4" spans="1:16" ht="6" customHeight="1">
      <c r="A4" s="382"/>
      <c r="B4" s="134"/>
      <c r="C4" s="134"/>
      <c r="D4" s="134"/>
      <c r="E4" s="134"/>
      <c r="F4" s="137"/>
      <c r="G4" s="137"/>
      <c r="H4" s="137"/>
      <c r="I4" s="137"/>
      <c r="J4" s="139"/>
      <c r="K4" s="139"/>
      <c r="L4" s="140"/>
      <c r="M4" s="140"/>
      <c r="N4" s="140"/>
      <c r="O4" s="140"/>
      <c r="P4" s="140"/>
    </row>
    <row r="5" spans="1:16" ht="30" customHeight="1">
      <c r="A5" s="382"/>
      <c r="B5" s="134"/>
      <c r="C5" s="134"/>
      <c r="D5" s="134"/>
      <c r="E5" s="134"/>
      <c r="F5" s="137"/>
      <c r="G5" s="137"/>
      <c r="H5" s="137"/>
      <c r="K5" s="388" t="s">
        <v>88</v>
      </c>
      <c r="L5" s="585" t="str">
        <f>IF('Travel Request'!B4="","",'Travel Request'!B4)</f>
        <v/>
      </c>
      <c r="M5" s="586"/>
      <c r="N5" s="586"/>
      <c r="O5" s="587"/>
      <c r="P5" s="136"/>
    </row>
    <row r="6" spans="1:16" ht="6.6" customHeight="1">
      <c r="A6" s="382"/>
      <c r="B6" s="134"/>
      <c r="C6" s="134"/>
      <c r="D6" s="134"/>
      <c r="E6" s="134"/>
      <c r="F6" s="137"/>
      <c r="G6" s="137"/>
      <c r="H6" s="137"/>
      <c r="K6" s="139"/>
      <c r="L6" s="588"/>
      <c r="M6" s="589"/>
      <c r="N6" s="589"/>
      <c r="O6" s="590"/>
      <c r="P6" s="136"/>
    </row>
    <row r="7" spans="1:16" ht="30" customHeight="1">
      <c r="A7" s="388" t="s">
        <v>15</v>
      </c>
      <c r="B7" s="567" t="str">
        <f>IF('Travel Request'!I2="","",'Travel Request'!I2)</f>
        <v/>
      </c>
      <c r="C7" s="568"/>
      <c r="D7" s="569"/>
      <c r="H7" s="389" t="s">
        <v>89</v>
      </c>
      <c r="I7" s="143" t="s">
        <v>103</v>
      </c>
      <c r="K7" s="359"/>
      <c r="L7" s="591"/>
      <c r="M7" s="592"/>
      <c r="N7" s="592"/>
      <c r="O7" s="593"/>
      <c r="P7" s="136"/>
    </row>
    <row r="8" spans="1:16" ht="6.6" customHeight="1">
      <c r="A8" s="134"/>
      <c r="B8" s="142"/>
      <c r="C8" s="142"/>
      <c r="D8" s="134"/>
      <c r="E8" s="134"/>
      <c r="F8" s="134"/>
      <c r="G8" s="134"/>
      <c r="H8" s="134"/>
      <c r="I8" s="135"/>
      <c r="J8" s="134"/>
      <c r="K8" s="134"/>
      <c r="L8" s="135"/>
      <c r="M8" s="135"/>
      <c r="N8" s="135"/>
      <c r="O8" s="135"/>
      <c r="P8" s="134"/>
    </row>
    <row r="9" spans="1:16" ht="30" customHeight="1">
      <c r="A9" s="597" t="s">
        <v>90</v>
      </c>
      <c r="B9" s="598"/>
      <c r="C9" s="599">
        <f>IF('Travel Request'!E27="","",'Travel Request'!E27)</f>
        <v>0</v>
      </c>
      <c r="D9" s="563"/>
      <c r="E9" s="563"/>
      <c r="F9" s="391"/>
      <c r="G9" s="144"/>
      <c r="H9" s="134"/>
      <c r="K9" s="388" t="s">
        <v>91</v>
      </c>
      <c r="L9" s="594" t="str">
        <f>IF('Travel Request'!I5="","",'Travel Request'!I5)</f>
        <v/>
      </c>
      <c r="M9" s="595"/>
      <c r="N9" s="595"/>
      <c r="O9" s="596"/>
      <c r="P9" s="136"/>
    </row>
    <row r="10" spans="1:16" ht="24" customHeight="1">
      <c r="A10" s="134"/>
      <c r="B10" s="134"/>
      <c r="C10" s="145"/>
      <c r="D10" s="146"/>
      <c r="E10" s="146"/>
      <c r="F10" s="134"/>
      <c r="G10" s="134"/>
      <c r="H10" s="134"/>
      <c r="I10" s="135"/>
      <c r="J10" s="134"/>
      <c r="K10" s="134"/>
      <c r="L10" s="134"/>
      <c r="M10" s="134"/>
      <c r="N10" s="134"/>
      <c r="O10" s="134"/>
      <c r="P10" s="134"/>
    </row>
    <row r="11" spans="1:16" ht="42" customHeight="1">
      <c r="A11" s="392" t="s">
        <v>92</v>
      </c>
      <c r="B11" s="147" t="s">
        <v>93</v>
      </c>
      <c r="C11" s="148" t="s">
        <v>94</v>
      </c>
      <c r="D11" s="392" t="s">
        <v>95</v>
      </c>
      <c r="E11" s="392" t="s">
        <v>96</v>
      </c>
      <c r="F11" s="608" t="s">
        <v>210</v>
      </c>
      <c r="G11" s="609"/>
      <c r="H11" s="392" t="s">
        <v>97</v>
      </c>
      <c r="I11" s="147" t="s">
        <v>98</v>
      </c>
      <c r="J11" s="147" t="s">
        <v>99</v>
      </c>
      <c r="K11" s="604" t="s">
        <v>100</v>
      </c>
      <c r="L11" s="605"/>
      <c r="M11" s="606"/>
      <c r="N11" s="607"/>
      <c r="O11" s="147" t="s">
        <v>101</v>
      </c>
      <c r="P11" s="136"/>
    </row>
    <row r="12" spans="1:16" ht="36" customHeight="1">
      <c r="A12" s="385">
        <v>1</v>
      </c>
      <c r="B12" s="393" t="str">
        <f>IF(C9="","","101")</f>
        <v>101</v>
      </c>
      <c r="C12" s="394">
        <v>654</v>
      </c>
      <c r="D12" s="395">
        <f>IF(C9="","",0)</f>
        <v>0</v>
      </c>
      <c r="E12" s="396" t="s">
        <v>102</v>
      </c>
      <c r="F12" s="397" t="str">
        <f>IF(C9="","","3673")</f>
        <v>3673</v>
      </c>
      <c r="G12" s="398" t="str">
        <f>IF(C9="","",IF('Travel Request'!D11="Yes","02","03"))</f>
        <v>03</v>
      </c>
      <c r="H12" s="393" t="str">
        <f>IF(C9="","","6005")</f>
        <v>6005</v>
      </c>
      <c r="I12" s="393"/>
      <c r="J12" s="399"/>
      <c r="K12" s="416"/>
      <c r="L12" s="400" t="str">
        <f>IF('Travel Request'!B9="","",'Travel Request'!B9)</f>
        <v/>
      </c>
      <c r="M12" s="400" t="str">
        <f>IF('Travel Request'!B10="","",'Travel Request'!B10)</f>
        <v/>
      </c>
      <c r="N12" s="393" t="s">
        <v>211</v>
      </c>
      <c r="O12" s="401">
        <f>IF(C9="","",C9)</f>
        <v>0</v>
      </c>
      <c r="P12" s="136"/>
    </row>
    <row r="13" spans="1:16" ht="36" customHeight="1">
      <c r="A13" s="385">
        <v>2</v>
      </c>
      <c r="B13" s="402"/>
      <c r="C13" s="403"/>
      <c r="D13" s="404"/>
      <c r="E13" s="405"/>
      <c r="F13" s="406"/>
      <c r="G13" s="403"/>
      <c r="H13" s="402"/>
      <c r="I13" s="402"/>
      <c r="J13" s="407"/>
      <c r="K13" s="408"/>
      <c r="L13" s="408"/>
      <c r="M13" s="408"/>
      <c r="N13" s="408"/>
      <c r="O13" s="407"/>
      <c r="P13" s="381"/>
    </row>
    <row r="14" spans="1:16" ht="36" customHeight="1">
      <c r="A14" s="385">
        <v>3</v>
      </c>
      <c r="B14" s="409"/>
      <c r="C14" s="410"/>
      <c r="D14" s="411"/>
      <c r="E14" s="412"/>
      <c r="F14" s="413"/>
      <c r="G14" s="410"/>
      <c r="H14" s="409"/>
      <c r="I14" s="409"/>
      <c r="J14" s="408"/>
      <c r="K14" s="408"/>
      <c r="L14" s="408"/>
      <c r="M14" s="408"/>
      <c r="N14" s="408"/>
      <c r="O14" s="408"/>
      <c r="P14" s="381"/>
    </row>
    <row r="15" spans="1:16" ht="36" customHeight="1">
      <c r="A15" s="386">
        <v>4</v>
      </c>
      <c r="B15" s="409"/>
      <c r="C15" s="410"/>
      <c r="D15" s="411"/>
      <c r="E15" s="412"/>
      <c r="F15" s="413"/>
      <c r="G15" s="410"/>
      <c r="H15" s="409"/>
      <c r="I15" s="409"/>
      <c r="J15" s="408"/>
      <c r="K15" s="408"/>
      <c r="L15" s="408"/>
      <c r="M15" s="408"/>
      <c r="N15" s="408"/>
      <c r="O15" s="408"/>
      <c r="P15" s="381"/>
    </row>
    <row r="16" spans="1:16" ht="36" customHeight="1">
      <c r="A16" s="386">
        <v>5</v>
      </c>
      <c r="B16" s="409"/>
      <c r="C16" s="410"/>
      <c r="D16" s="411"/>
      <c r="E16" s="412"/>
      <c r="F16" s="413"/>
      <c r="G16" s="410"/>
      <c r="H16" s="409"/>
      <c r="I16" s="409"/>
      <c r="J16" s="408"/>
      <c r="K16" s="408"/>
      <c r="L16" s="408"/>
      <c r="M16" s="408"/>
      <c r="N16" s="408"/>
      <c r="O16" s="408"/>
      <c r="P16" s="381"/>
    </row>
    <row r="17" spans="1:16" ht="36" customHeight="1">
      <c r="A17" s="385">
        <v>6</v>
      </c>
      <c r="B17" s="409"/>
      <c r="C17" s="410"/>
      <c r="D17" s="411"/>
      <c r="E17" s="412"/>
      <c r="F17" s="413"/>
      <c r="G17" s="410"/>
      <c r="H17" s="409"/>
      <c r="I17" s="409"/>
      <c r="J17" s="408"/>
      <c r="K17" s="408"/>
      <c r="L17" s="408"/>
      <c r="M17" s="408"/>
      <c r="N17" s="408"/>
      <c r="O17" s="408"/>
      <c r="P17" s="381"/>
    </row>
    <row r="18" spans="1:16" ht="36" customHeight="1">
      <c r="A18" s="385">
        <v>7</v>
      </c>
      <c r="B18" s="409"/>
      <c r="C18" s="410"/>
      <c r="D18" s="411"/>
      <c r="E18" s="412"/>
      <c r="F18" s="413"/>
      <c r="G18" s="410"/>
      <c r="H18" s="409"/>
      <c r="I18" s="409"/>
      <c r="J18" s="408"/>
      <c r="K18" s="408"/>
      <c r="L18" s="408"/>
      <c r="M18" s="408"/>
      <c r="N18" s="408"/>
      <c r="O18" s="408"/>
      <c r="P18" s="381"/>
    </row>
    <row r="19" spans="1:16" ht="36" customHeight="1">
      <c r="A19" s="385">
        <v>8</v>
      </c>
      <c r="B19" s="409"/>
      <c r="C19" s="410"/>
      <c r="D19" s="411"/>
      <c r="E19" s="412"/>
      <c r="F19" s="413"/>
      <c r="G19" s="410"/>
      <c r="H19" s="409"/>
      <c r="I19" s="409"/>
      <c r="J19" s="408"/>
      <c r="K19" s="408"/>
      <c r="L19" s="408"/>
      <c r="M19" s="408"/>
      <c r="N19" s="408"/>
      <c r="O19" s="408"/>
      <c r="P19" s="381"/>
    </row>
    <row r="20" spans="1:16" ht="36" customHeight="1">
      <c r="A20" s="385">
        <v>9</v>
      </c>
      <c r="B20" s="409"/>
      <c r="C20" s="410"/>
      <c r="D20" s="411"/>
      <c r="E20" s="412"/>
      <c r="F20" s="413"/>
      <c r="G20" s="410"/>
      <c r="H20" s="409"/>
      <c r="I20" s="409"/>
      <c r="J20" s="408"/>
      <c r="K20" s="408"/>
      <c r="L20" s="408"/>
      <c r="M20" s="408"/>
      <c r="N20" s="408"/>
      <c r="O20" s="408"/>
      <c r="P20" s="381"/>
    </row>
    <row r="21" spans="1:16" ht="36" customHeight="1" thickBot="1">
      <c r="A21" s="385">
        <v>10</v>
      </c>
      <c r="B21" s="409"/>
      <c r="C21" s="410"/>
      <c r="D21" s="411"/>
      <c r="E21" s="412"/>
      <c r="F21" s="413"/>
      <c r="G21" s="410"/>
      <c r="H21" s="409"/>
      <c r="I21" s="409"/>
      <c r="J21" s="408"/>
      <c r="K21" s="408"/>
      <c r="L21" s="408"/>
      <c r="M21" s="408"/>
      <c r="N21" s="408"/>
      <c r="O21" s="414"/>
      <c r="P21" s="381"/>
    </row>
    <row r="22" spans="1:16" ht="6" customHeight="1">
      <c r="A22" s="383"/>
      <c r="B22" s="137"/>
      <c r="C22" s="137"/>
      <c r="D22" s="149"/>
      <c r="E22" s="150"/>
      <c r="F22" s="137"/>
      <c r="G22" s="137"/>
      <c r="H22" s="137"/>
      <c r="I22" s="137"/>
      <c r="J22" s="151"/>
      <c r="K22" s="151"/>
      <c r="L22" s="137"/>
      <c r="M22" s="137"/>
      <c r="N22" s="137"/>
      <c r="O22" s="573">
        <f>O12</f>
        <v>0</v>
      </c>
      <c r="P22" s="136"/>
    </row>
    <row r="23" spans="1:16" ht="24" customHeight="1" thickBot="1">
      <c r="A23" s="387"/>
      <c r="B23" s="575" t="s">
        <v>104</v>
      </c>
      <c r="C23" s="576"/>
      <c r="D23" s="577"/>
      <c r="E23" s="578"/>
      <c r="F23" s="578"/>
      <c r="G23" s="578"/>
      <c r="H23" s="578"/>
      <c r="I23" s="578"/>
      <c r="J23" s="579"/>
      <c r="K23" s="149"/>
      <c r="L23" s="137"/>
      <c r="M23" s="137"/>
      <c r="N23" s="137"/>
      <c r="O23" s="574"/>
      <c r="P23" s="136"/>
    </row>
    <row r="24" spans="1:16" ht="30" customHeight="1">
      <c r="A24" s="384"/>
      <c r="B24" s="565" t="s">
        <v>212</v>
      </c>
      <c r="C24" s="566"/>
      <c r="D24" s="580"/>
      <c r="E24" s="581"/>
      <c r="F24" s="581"/>
      <c r="G24" s="581"/>
      <c r="H24" s="581"/>
      <c r="I24" s="581"/>
      <c r="J24" s="582"/>
      <c r="K24" s="149"/>
      <c r="L24" s="137"/>
      <c r="M24" s="137"/>
      <c r="N24" s="137"/>
      <c r="O24" s="137"/>
      <c r="P24" s="137"/>
    </row>
    <row r="25" spans="1:16" ht="13.8" thickBot="1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3"/>
      <c r="M25" s="153"/>
      <c r="N25" s="153"/>
      <c r="O25" s="153"/>
      <c r="P25" s="134"/>
    </row>
    <row r="26" spans="1:16" ht="18" customHeight="1">
      <c r="A26" s="137"/>
      <c r="B26" s="154"/>
      <c r="C26" s="137"/>
      <c r="D26" s="137"/>
      <c r="E26" s="137"/>
      <c r="F26" s="137"/>
      <c r="G26" s="137"/>
      <c r="H26" s="137"/>
      <c r="I26" s="137"/>
      <c r="J26" s="137"/>
      <c r="K26" s="137"/>
      <c r="L26" s="134"/>
      <c r="M26" s="134"/>
      <c r="N26" s="134"/>
      <c r="O26" s="134"/>
      <c r="P26" s="134"/>
    </row>
    <row r="27" spans="1:16" ht="36" customHeight="1">
      <c r="A27" s="390"/>
      <c r="B27" s="389" t="s">
        <v>105</v>
      </c>
      <c r="C27" s="571" t="s">
        <v>140</v>
      </c>
      <c r="D27" s="571"/>
      <c r="E27" s="571"/>
      <c r="F27" s="571"/>
      <c r="G27" s="155"/>
      <c r="H27" s="389" t="s">
        <v>15</v>
      </c>
      <c r="I27" s="156" t="str">
        <f>B7</f>
        <v/>
      </c>
      <c r="J27" s="137"/>
      <c r="K27" s="137"/>
      <c r="L27" s="360" t="s">
        <v>106</v>
      </c>
      <c r="M27" s="134"/>
      <c r="N27" s="134"/>
      <c r="O27" s="134"/>
      <c r="P27" s="134"/>
    </row>
    <row r="28" spans="1:16" ht="36" customHeight="1">
      <c r="A28" s="390"/>
      <c r="B28" s="389" t="s">
        <v>107</v>
      </c>
      <c r="C28" s="572"/>
      <c r="D28" s="572"/>
      <c r="E28" s="572"/>
      <c r="F28" s="572"/>
      <c r="G28" s="157"/>
      <c r="H28" s="389" t="s">
        <v>15</v>
      </c>
      <c r="I28" s="156"/>
      <c r="J28" s="137"/>
      <c r="K28" s="137"/>
      <c r="L28" s="562"/>
      <c r="M28" s="563"/>
      <c r="N28" s="564"/>
      <c r="O28" s="379"/>
      <c r="P28" s="160"/>
    </row>
    <row r="29" spans="1:16" ht="36" customHeight="1">
      <c r="A29" s="390"/>
      <c r="B29" s="389" t="s">
        <v>108</v>
      </c>
      <c r="C29" s="561"/>
      <c r="D29" s="561"/>
      <c r="E29" s="561"/>
      <c r="F29" s="561"/>
      <c r="G29" s="158"/>
      <c r="H29" s="389" t="s">
        <v>15</v>
      </c>
      <c r="I29" s="156"/>
      <c r="J29" s="159"/>
      <c r="K29" s="159"/>
      <c r="L29" s="160"/>
      <c r="M29" s="160"/>
      <c r="N29" s="160"/>
      <c r="O29" s="160"/>
      <c r="P29" s="160"/>
    </row>
    <row r="30" spans="1:16" ht="36" customHeight="1">
      <c r="A30" s="390"/>
      <c r="B30" s="389" t="s">
        <v>109</v>
      </c>
      <c r="C30" s="561"/>
      <c r="D30" s="561"/>
      <c r="E30" s="561"/>
      <c r="F30" s="561"/>
      <c r="G30" s="158"/>
      <c r="H30" s="389" t="s">
        <v>15</v>
      </c>
      <c r="I30" s="156"/>
      <c r="J30" s="159"/>
      <c r="K30" s="159"/>
      <c r="L30" s="160"/>
      <c r="M30" s="160"/>
      <c r="N30" s="160"/>
      <c r="O30" s="160"/>
      <c r="P30" s="160"/>
    </row>
    <row r="31" spans="1:16" ht="36" customHeight="1">
      <c r="A31" s="390"/>
      <c r="B31" s="389" t="s">
        <v>110</v>
      </c>
      <c r="C31" s="570"/>
      <c r="D31" s="570"/>
      <c r="E31" s="570"/>
      <c r="F31" s="570"/>
      <c r="G31" s="161"/>
      <c r="H31" s="415" t="s">
        <v>111</v>
      </c>
      <c r="I31" s="156"/>
      <c r="K31" s="141" t="s">
        <v>112</v>
      </c>
      <c r="L31" s="162"/>
      <c r="M31" s="135"/>
      <c r="N31" s="135"/>
      <c r="O31" s="135"/>
      <c r="P31" s="136"/>
    </row>
    <row r="32" spans="1:16" s="136" customFormat="1"/>
    <row r="33" spans="16:16">
      <c r="P33" s="136"/>
    </row>
  </sheetData>
  <sheetProtection password="DB2D" sheet="1"/>
  <mergeCells count="20">
    <mergeCell ref="O22:O23"/>
    <mergeCell ref="B23:C23"/>
    <mergeCell ref="D23:J24"/>
    <mergeCell ref="A1:O1"/>
    <mergeCell ref="L5:O7"/>
    <mergeCell ref="L9:O9"/>
    <mergeCell ref="A3:B3"/>
    <mergeCell ref="A9:B9"/>
    <mergeCell ref="C9:E9"/>
    <mergeCell ref="C3:I3"/>
    <mergeCell ref="K11:N11"/>
    <mergeCell ref="F11:G11"/>
    <mergeCell ref="C30:F30"/>
    <mergeCell ref="L28:N28"/>
    <mergeCell ref="B24:C24"/>
    <mergeCell ref="B7:D7"/>
    <mergeCell ref="C31:F31"/>
    <mergeCell ref="C27:F27"/>
    <mergeCell ref="C28:F28"/>
    <mergeCell ref="C29:F29"/>
  </mergeCells>
  <phoneticPr fontId="14" type="noConversion"/>
  <printOptions horizontalCentered="1"/>
  <pageMargins left="0.25" right="0.25" top="0.75" bottom="0.25" header="0.5" footer="0.5"/>
  <pageSetup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V86"/>
  <sheetViews>
    <sheetView zoomScale="85" zoomScaleNormal="100" zoomScaleSheetLayoutView="85" workbookViewId="0">
      <selection activeCell="N15" sqref="N15"/>
    </sheetView>
  </sheetViews>
  <sheetFormatPr defaultColWidth="9.109375" defaultRowHeight="13.2"/>
  <cols>
    <col min="1" max="1" width="18.33203125" style="63" bestFit="1" customWidth="1"/>
    <col min="2" max="2" width="10.5546875" style="63" bestFit="1" customWidth="1"/>
    <col min="3" max="3" width="9.109375" style="63"/>
    <col min="4" max="4" width="9.44140625" style="63" bestFit="1" customWidth="1"/>
    <col min="5" max="5" width="9" style="63" customWidth="1"/>
    <col min="6" max="6" width="9.6640625" style="63" customWidth="1"/>
    <col min="7" max="7" width="13.5546875" style="63" customWidth="1"/>
    <col min="8" max="8" width="9" style="63" bestFit="1" customWidth="1"/>
    <col min="9" max="9" width="9.33203125" style="63" bestFit="1" customWidth="1"/>
    <col min="10" max="10" width="15.109375" style="112" customWidth="1"/>
    <col min="11" max="16384" width="9.109375" style="63"/>
  </cols>
  <sheetData>
    <row r="1" spans="1:12" ht="18" thickBot="1">
      <c r="A1" s="631" t="s">
        <v>71</v>
      </c>
      <c r="B1" s="632"/>
      <c r="C1" s="632"/>
      <c r="D1" s="632"/>
      <c r="E1" s="632"/>
      <c r="F1" s="632"/>
      <c r="G1" s="632"/>
      <c r="H1" s="632"/>
      <c r="I1" s="632"/>
      <c r="J1" s="633"/>
      <c r="L1" s="194"/>
    </row>
    <row r="2" spans="1:12" ht="18" customHeight="1" thickBot="1">
      <c r="A2" s="64"/>
      <c r="B2" s="65" t="s">
        <v>47</v>
      </c>
      <c r="C2" s="66"/>
      <c r="D2" s="66"/>
      <c r="E2" s="634" t="s">
        <v>72</v>
      </c>
      <c r="F2" s="634"/>
      <c r="G2" s="66"/>
      <c r="H2" s="67"/>
      <c r="I2" s="635" t="s">
        <v>73</v>
      </c>
      <c r="J2" s="636"/>
    </row>
    <row r="3" spans="1:12" s="70" customFormat="1" ht="18" customHeight="1" thickBot="1">
      <c r="A3" s="68" t="s">
        <v>6</v>
      </c>
      <c r="B3" s="69">
        <v>350</v>
      </c>
      <c r="C3" s="639" t="s">
        <v>74</v>
      </c>
      <c r="D3" s="639"/>
      <c r="E3" s="639"/>
      <c r="F3" s="639"/>
      <c r="G3" s="639"/>
      <c r="H3" s="640"/>
      <c r="I3" s="637"/>
      <c r="J3" s="638"/>
    </row>
    <row r="4" spans="1:12" s="70" customFormat="1" ht="18" customHeight="1" thickBot="1">
      <c r="A4" s="71" t="s">
        <v>10</v>
      </c>
      <c r="B4" s="72">
        <v>700</v>
      </c>
      <c r="C4" s="641" t="s">
        <v>25</v>
      </c>
      <c r="D4" s="641"/>
      <c r="E4" s="73">
        <v>0.56000000000000005</v>
      </c>
      <c r="F4" s="641" t="s">
        <v>27</v>
      </c>
      <c r="G4" s="641"/>
      <c r="H4" s="74">
        <v>0.28000000000000003</v>
      </c>
      <c r="I4" s="75" t="s">
        <v>3</v>
      </c>
      <c r="J4" s="76" t="s">
        <v>4</v>
      </c>
      <c r="K4" s="77"/>
    </row>
    <row r="5" spans="1:12" s="70" customFormat="1" ht="18" customHeight="1">
      <c r="A5" s="68" t="s">
        <v>12</v>
      </c>
      <c r="B5" s="78">
        <v>40</v>
      </c>
      <c r="C5" s="642" t="s">
        <v>17</v>
      </c>
      <c r="D5" s="642"/>
      <c r="E5" s="79">
        <v>40</v>
      </c>
      <c r="F5" s="642" t="s">
        <v>21</v>
      </c>
      <c r="G5" s="642"/>
      <c r="H5" s="80">
        <v>45</v>
      </c>
      <c r="I5" s="81">
        <v>0</v>
      </c>
      <c r="J5" s="82">
        <v>0</v>
      </c>
    </row>
    <row r="6" spans="1:12" s="70" customFormat="1" ht="18" customHeight="1" thickBot="1">
      <c r="A6" s="83" t="s">
        <v>23</v>
      </c>
      <c r="B6" s="127">
        <v>14</v>
      </c>
      <c r="C6" s="84"/>
      <c r="D6" s="85"/>
      <c r="E6" s="84"/>
      <c r="F6" s="84"/>
      <c r="G6" s="84"/>
      <c r="H6" s="86"/>
      <c r="I6" s="81">
        <v>1</v>
      </c>
      <c r="J6" s="82">
        <v>0</v>
      </c>
    </row>
    <row r="7" spans="1:12" s="70" customFormat="1" ht="18" customHeight="1">
      <c r="A7" s="619" t="s">
        <v>217</v>
      </c>
      <c r="B7" s="620"/>
      <c r="C7" s="620"/>
      <c r="D7" s="620"/>
      <c r="E7" s="620"/>
      <c r="F7" s="620"/>
      <c r="G7" s="620"/>
      <c r="H7" s="621"/>
      <c r="I7" s="81">
        <v>2</v>
      </c>
      <c r="J7" s="82">
        <v>0</v>
      </c>
    </row>
    <row r="8" spans="1:12" s="70" customFormat="1" ht="18" customHeight="1" thickBot="1">
      <c r="A8" s="622"/>
      <c r="B8" s="623"/>
      <c r="C8" s="623"/>
      <c r="D8" s="623"/>
      <c r="E8" s="623"/>
      <c r="F8" s="623"/>
      <c r="G8" s="623"/>
      <c r="H8" s="624"/>
      <c r="I8" s="81">
        <v>3</v>
      </c>
      <c r="J8" s="82">
        <v>0</v>
      </c>
    </row>
    <row r="9" spans="1:12" s="70" customFormat="1" ht="18" customHeight="1" thickBot="1">
      <c r="A9" s="625" t="s">
        <v>5</v>
      </c>
      <c r="B9" s="626"/>
      <c r="C9" s="626"/>
      <c r="D9" s="626"/>
      <c r="E9" s="626"/>
      <c r="F9" s="626"/>
      <c r="G9" s="626"/>
      <c r="H9" s="88"/>
      <c r="I9" s="81">
        <v>4</v>
      </c>
      <c r="J9" s="82">
        <v>0</v>
      </c>
    </row>
    <row r="10" spans="1:12" s="70" customFormat="1" ht="18" customHeight="1">
      <c r="A10" s="87" t="s">
        <v>75</v>
      </c>
      <c r="B10" s="219">
        <v>92</v>
      </c>
      <c r="C10" s="90" t="str">
        <f>C3</f>
        <v xml:space="preserve">U.S. General Services Administration per diem travel rates </v>
      </c>
      <c r="D10" s="90"/>
      <c r="E10" s="90"/>
      <c r="F10" s="90"/>
      <c r="G10" s="90"/>
      <c r="H10" s="91"/>
      <c r="I10" s="81">
        <v>5</v>
      </c>
      <c r="J10" s="82">
        <v>0</v>
      </c>
    </row>
    <row r="11" spans="1:12" s="70" customFormat="1" ht="18" customHeight="1">
      <c r="A11" s="87" t="s">
        <v>76</v>
      </c>
      <c r="B11" s="220">
        <v>12</v>
      </c>
      <c r="C11" s="84"/>
      <c r="D11" s="84"/>
      <c r="E11" s="84"/>
      <c r="F11" s="84"/>
      <c r="G11" s="84"/>
      <c r="H11" s="93"/>
      <c r="I11" s="81">
        <v>6</v>
      </c>
      <c r="J11" s="82">
        <v>0</v>
      </c>
    </row>
    <row r="12" spans="1:12" s="70" customFormat="1" ht="18" customHeight="1">
      <c r="A12" s="87" t="s">
        <v>77</v>
      </c>
      <c r="B12" s="220">
        <v>18</v>
      </c>
      <c r="C12" s="84"/>
      <c r="D12" s="84"/>
      <c r="E12" s="84"/>
      <c r="F12" s="84"/>
      <c r="G12" s="84"/>
      <c r="H12" s="93"/>
      <c r="I12" s="81">
        <v>7</v>
      </c>
      <c r="J12" s="82">
        <v>0</v>
      </c>
    </row>
    <row r="13" spans="1:12" s="70" customFormat="1" ht="18" customHeight="1">
      <c r="A13" s="87" t="s">
        <v>78</v>
      </c>
      <c r="B13" s="220">
        <v>36</v>
      </c>
      <c r="C13" s="84"/>
      <c r="D13" s="84"/>
      <c r="E13" s="84"/>
      <c r="F13" s="84"/>
      <c r="G13" s="84"/>
      <c r="H13" s="93"/>
      <c r="I13" s="81">
        <v>8</v>
      </c>
      <c r="J13" s="94">
        <v>0.25</v>
      </c>
    </row>
    <row r="14" spans="1:12" s="70" customFormat="1" ht="18" customHeight="1" thickBot="1">
      <c r="A14" s="95" t="s">
        <v>79</v>
      </c>
      <c r="B14" s="221">
        <v>5</v>
      </c>
      <c r="C14" s="610" t="str">
        <f>IF(B15='Travel Request'!AA16,"","OUT OF BALANCE")</f>
        <v/>
      </c>
      <c r="D14" s="611"/>
      <c r="E14" s="611"/>
      <c r="F14" s="611"/>
      <c r="G14" s="611"/>
      <c r="H14" s="612"/>
      <c r="I14" s="81">
        <v>9</v>
      </c>
      <c r="J14" s="94">
        <v>0.25</v>
      </c>
    </row>
    <row r="15" spans="1:12" s="70" customFormat="1" ht="18" customHeight="1" thickTop="1" thickBot="1">
      <c r="A15" s="87" t="s">
        <v>80</v>
      </c>
      <c r="B15" s="222">
        <v>71</v>
      </c>
      <c r="C15" s="613"/>
      <c r="D15" s="614"/>
      <c r="E15" s="614"/>
      <c r="F15" s="614"/>
      <c r="G15" s="614"/>
      <c r="H15" s="615"/>
      <c r="I15" s="81">
        <v>10</v>
      </c>
      <c r="J15" s="94">
        <v>0.5</v>
      </c>
    </row>
    <row r="16" spans="1:12" s="70" customFormat="1" ht="18" customHeight="1" thickBot="1">
      <c r="A16" s="625" t="s">
        <v>9</v>
      </c>
      <c r="B16" s="626"/>
      <c r="C16" s="626"/>
      <c r="D16" s="626"/>
      <c r="E16" s="626"/>
      <c r="F16" s="626"/>
      <c r="G16" s="626"/>
      <c r="H16" s="627"/>
      <c r="I16" s="81">
        <v>11</v>
      </c>
      <c r="J16" s="94">
        <v>0.5</v>
      </c>
    </row>
    <row r="17" spans="1:11" s="70" customFormat="1" ht="18" customHeight="1">
      <c r="A17" s="87" t="s">
        <v>75</v>
      </c>
      <c r="B17" s="98">
        <v>92</v>
      </c>
      <c r="C17" s="90" t="str">
        <f>C10</f>
        <v xml:space="preserve">U.S. General Services Administration per diem travel rates </v>
      </c>
      <c r="D17" s="90"/>
      <c r="E17" s="90"/>
      <c r="F17" s="90"/>
      <c r="G17" s="90"/>
      <c r="H17" s="91"/>
      <c r="I17" s="81">
        <v>12</v>
      </c>
      <c r="J17" s="94">
        <v>0.75</v>
      </c>
    </row>
    <row r="18" spans="1:11" s="70" customFormat="1" ht="18" customHeight="1">
      <c r="A18" s="87" t="s">
        <v>76</v>
      </c>
      <c r="B18" s="99">
        <v>12</v>
      </c>
      <c r="C18" s="84"/>
      <c r="D18" s="84"/>
      <c r="E18" s="84"/>
      <c r="F18" s="84"/>
      <c r="G18" s="84"/>
      <c r="H18" s="93"/>
      <c r="I18" s="81">
        <v>13</v>
      </c>
      <c r="J18" s="94">
        <v>0.75</v>
      </c>
    </row>
    <row r="19" spans="1:11" s="70" customFormat="1" ht="18" customHeight="1">
      <c r="A19" s="87" t="s">
        <v>77</v>
      </c>
      <c r="B19" s="99">
        <v>18</v>
      </c>
      <c r="C19" s="84"/>
      <c r="D19" s="84"/>
      <c r="E19" s="84"/>
      <c r="F19" s="84"/>
      <c r="G19" s="84"/>
      <c r="H19" s="93"/>
      <c r="I19" s="81">
        <v>14</v>
      </c>
      <c r="J19" s="94">
        <v>1</v>
      </c>
    </row>
    <row r="20" spans="1:11" s="70" customFormat="1" ht="18" customHeight="1">
      <c r="A20" s="87" t="s">
        <v>78</v>
      </c>
      <c r="B20" s="99">
        <v>36</v>
      </c>
      <c r="C20" s="84"/>
      <c r="D20" s="84"/>
      <c r="E20" s="84"/>
      <c r="F20" s="84"/>
      <c r="G20" s="84"/>
      <c r="H20" s="93"/>
      <c r="I20" s="81">
        <v>15</v>
      </c>
      <c r="J20" s="94">
        <v>1</v>
      </c>
    </row>
    <row r="21" spans="1:11" s="70" customFormat="1" ht="18" customHeight="1" thickBot="1">
      <c r="A21" s="95" t="s">
        <v>79</v>
      </c>
      <c r="B21" s="100">
        <v>5</v>
      </c>
      <c r="C21" s="610" t="str">
        <f>IF(B22='Travel Request'!AA23,"","OUT OF BALANCE")</f>
        <v/>
      </c>
      <c r="D21" s="611"/>
      <c r="E21" s="611"/>
      <c r="F21" s="611"/>
      <c r="G21" s="611"/>
      <c r="H21" s="612"/>
      <c r="I21" s="81">
        <v>16</v>
      </c>
      <c r="J21" s="94">
        <v>1</v>
      </c>
    </row>
    <row r="22" spans="1:11" s="70" customFormat="1" ht="18" customHeight="1" thickTop="1" thickBot="1">
      <c r="A22" s="87" t="s">
        <v>80</v>
      </c>
      <c r="B22" s="97">
        <v>71</v>
      </c>
      <c r="C22" s="613"/>
      <c r="D22" s="614"/>
      <c r="E22" s="614"/>
      <c r="F22" s="614"/>
      <c r="G22" s="614"/>
      <c r="H22" s="615"/>
      <c r="I22" s="81">
        <v>17</v>
      </c>
      <c r="J22" s="94">
        <v>1</v>
      </c>
    </row>
    <row r="23" spans="1:11" s="70" customFormat="1" ht="18" customHeight="1" thickBot="1">
      <c r="A23" s="625" t="s">
        <v>11</v>
      </c>
      <c r="B23" s="626"/>
      <c r="C23" s="626"/>
      <c r="D23" s="626"/>
      <c r="E23" s="626"/>
      <c r="F23" s="626"/>
      <c r="G23" s="626"/>
      <c r="H23" s="627"/>
      <c r="I23" s="81">
        <v>18</v>
      </c>
      <c r="J23" s="94">
        <v>1</v>
      </c>
    </row>
    <row r="24" spans="1:11" s="70" customFormat="1" ht="18" customHeight="1">
      <c r="A24" s="101" t="s">
        <v>75</v>
      </c>
      <c r="B24" s="98">
        <v>92</v>
      </c>
      <c r="C24" s="90" t="str">
        <f>C17</f>
        <v xml:space="preserve">U.S. General Services Administration per diem travel rates </v>
      </c>
      <c r="D24" s="90"/>
      <c r="E24" s="90"/>
      <c r="F24" s="90"/>
      <c r="G24" s="90"/>
      <c r="H24" s="91"/>
      <c r="I24" s="81">
        <v>19</v>
      </c>
      <c r="J24" s="94">
        <v>1</v>
      </c>
    </row>
    <row r="25" spans="1:11" s="70" customFormat="1" ht="18" customHeight="1">
      <c r="A25" s="87" t="s">
        <v>76</v>
      </c>
      <c r="B25" s="99">
        <v>12</v>
      </c>
      <c r="C25" s="84"/>
      <c r="D25" s="84"/>
      <c r="E25" s="84"/>
      <c r="F25" s="84"/>
      <c r="G25" s="84"/>
      <c r="H25" s="93"/>
      <c r="I25" s="81">
        <v>20</v>
      </c>
      <c r="J25" s="94">
        <v>1</v>
      </c>
    </row>
    <row r="26" spans="1:11" s="70" customFormat="1" ht="18" customHeight="1">
      <c r="A26" s="87" t="s">
        <v>77</v>
      </c>
      <c r="B26" s="99">
        <v>18</v>
      </c>
      <c r="C26" s="84"/>
      <c r="D26" s="84"/>
      <c r="E26" s="84"/>
      <c r="F26" s="84"/>
      <c r="G26" s="84"/>
      <c r="H26" s="93"/>
      <c r="I26" s="81">
        <v>21</v>
      </c>
      <c r="J26" s="94">
        <v>1</v>
      </c>
    </row>
    <row r="27" spans="1:11" s="70" customFormat="1" ht="18" customHeight="1">
      <c r="A27" s="87" t="s">
        <v>78</v>
      </c>
      <c r="B27" s="99">
        <v>36</v>
      </c>
      <c r="C27" s="84"/>
      <c r="D27" s="84"/>
      <c r="E27" s="84"/>
      <c r="F27" s="84"/>
      <c r="G27" s="84"/>
      <c r="H27" s="93"/>
      <c r="I27" s="102">
        <v>22</v>
      </c>
      <c r="J27" s="94">
        <v>1</v>
      </c>
    </row>
    <row r="28" spans="1:11" s="70" customFormat="1" ht="18" customHeight="1" thickBot="1">
      <c r="A28" s="95" t="s">
        <v>79</v>
      </c>
      <c r="B28" s="100">
        <v>5</v>
      </c>
      <c r="C28" s="610" t="str">
        <f>IF(B29='Travel Request'!AA30,"","OUT OF BALANCE")</f>
        <v/>
      </c>
      <c r="D28" s="611"/>
      <c r="E28" s="611"/>
      <c r="F28" s="611"/>
      <c r="G28" s="611"/>
      <c r="H28" s="612"/>
      <c r="I28" s="102">
        <v>23</v>
      </c>
      <c r="J28" s="103">
        <v>1</v>
      </c>
    </row>
    <row r="29" spans="1:11" s="70" customFormat="1" ht="18" customHeight="1" thickTop="1" thickBot="1">
      <c r="A29" s="104" t="s">
        <v>80</v>
      </c>
      <c r="B29" s="97">
        <f>SUM(B25:B28)</f>
        <v>71</v>
      </c>
      <c r="C29" s="613"/>
      <c r="D29" s="614"/>
      <c r="E29" s="614"/>
      <c r="F29" s="614"/>
      <c r="G29" s="614"/>
      <c r="H29" s="615"/>
      <c r="I29" s="105">
        <v>24</v>
      </c>
      <c r="J29" s="106">
        <v>1</v>
      </c>
      <c r="K29" s="107"/>
    </row>
    <row r="30" spans="1:11" s="70" customFormat="1" ht="18" customHeight="1" thickBot="1">
      <c r="A30" s="625" t="s">
        <v>16</v>
      </c>
      <c r="B30" s="626"/>
      <c r="C30" s="626"/>
      <c r="D30" s="626"/>
      <c r="E30" s="626"/>
      <c r="F30" s="626"/>
      <c r="G30" s="626"/>
      <c r="H30" s="627"/>
      <c r="I30" s="107"/>
      <c r="J30" s="108"/>
    </row>
    <row r="31" spans="1:11" s="70" customFormat="1" ht="18" customHeight="1">
      <c r="A31" s="87" t="s">
        <v>75</v>
      </c>
      <c r="B31" s="98">
        <v>88</v>
      </c>
      <c r="C31" s="90" t="str">
        <f>C24</f>
        <v xml:space="preserve">U.S. General Services Administration per diem travel rates </v>
      </c>
      <c r="D31" s="90"/>
      <c r="E31" s="90"/>
      <c r="F31" s="90"/>
      <c r="G31" s="90"/>
      <c r="H31" s="91"/>
    </row>
    <row r="32" spans="1:11" s="70" customFormat="1" ht="18" customHeight="1">
      <c r="A32" s="87" t="s">
        <v>76</v>
      </c>
      <c r="B32" s="99">
        <v>10</v>
      </c>
      <c r="C32" s="84"/>
      <c r="D32" s="84"/>
      <c r="E32" s="84"/>
      <c r="F32" s="84"/>
      <c r="G32" s="84"/>
      <c r="H32" s="93"/>
    </row>
    <row r="33" spans="1:11" s="70" customFormat="1" ht="18" customHeight="1">
      <c r="A33" s="87" t="s">
        <v>77</v>
      </c>
      <c r="B33" s="99">
        <v>15</v>
      </c>
      <c r="C33" s="84"/>
      <c r="D33" s="84"/>
      <c r="E33" s="84"/>
      <c r="F33" s="84"/>
      <c r="G33" s="84"/>
      <c r="H33" s="93"/>
    </row>
    <row r="34" spans="1:11" s="70" customFormat="1" ht="18" customHeight="1">
      <c r="A34" s="87" t="s">
        <v>78</v>
      </c>
      <c r="B34" s="99">
        <v>31</v>
      </c>
      <c r="C34" s="84"/>
      <c r="D34" s="84"/>
      <c r="E34" s="84"/>
      <c r="F34" s="84"/>
      <c r="G34" s="84"/>
      <c r="H34" s="93"/>
    </row>
    <row r="35" spans="1:11" s="70" customFormat="1" ht="18" customHeight="1" thickBot="1">
      <c r="A35" s="95" t="s">
        <v>79</v>
      </c>
      <c r="B35" s="100">
        <v>5</v>
      </c>
      <c r="C35" s="610" t="str">
        <f>IF(B36='Travel Request'!AA37,"","OUT OF BALANCE")</f>
        <v/>
      </c>
      <c r="D35" s="611"/>
      <c r="E35" s="611"/>
      <c r="F35" s="611"/>
      <c r="G35" s="611"/>
      <c r="H35" s="612"/>
    </row>
    <row r="36" spans="1:11" s="70" customFormat="1" ht="18" customHeight="1" thickTop="1" thickBot="1">
      <c r="A36" s="87" t="s">
        <v>80</v>
      </c>
      <c r="B36" s="97">
        <f>SUM(B32:B35)</f>
        <v>61</v>
      </c>
      <c r="C36" s="613"/>
      <c r="D36" s="614"/>
      <c r="E36" s="614"/>
      <c r="F36" s="614"/>
      <c r="G36" s="614"/>
      <c r="H36" s="615"/>
    </row>
    <row r="37" spans="1:11" s="70" customFormat="1" ht="18" customHeight="1" thickBot="1">
      <c r="A37" s="625" t="s">
        <v>20</v>
      </c>
      <c r="B37" s="626"/>
      <c r="C37" s="626"/>
      <c r="D37" s="626"/>
      <c r="E37" s="626"/>
      <c r="F37" s="626"/>
      <c r="G37" s="626"/>
      <c r="H37" s="627"/>
    </row>
    <row r="38" spans="1:11" s="70" customFormat="1" ht="18" customHeight="1">
      <c r="A38" s="87" t="s">
        <v>75</v>
      </c>
      <c r="B38" s="98">
        <v>93</v>
      </c>
      <c r="C38" s="90" t="str">
        <f>C31</f>
        <v xml:space="preserve">U.S. General Services Administration per diem travel rates </v>
      </c>
      <c r="D38" s="90"/>
      <c r="E38" s="90"/>
      <c r="F38" s="90"/>
      <c r="G38" s="90"/>
      <c r="H38" s="91"/>
      <c r="K38" s="109"/>
    </row>
    <row r="39" spans="1:11" s="70" customFormat="1" ht="18" customHeight="1">
      <c r="A39" s="87" t="s">
        <v>76</v>
      </c>
      <c r="B39" s="99">
        <v>8</v>
      </c>
      <c r="C39" s="84"/>
      <c r="D39" s="84"/>
      <c r="E39" s="84"/>
      <c r="F39" s="84"/>
      <c r="G39" s="84"/>
      <c r="H39" s="93"/>
      <c r="K39" s="110"/>
    </row>
    <row r="40" spans="1:11" s="70" customFormat="1" ht="18" customHeight="1">
      <c r="A40" s="87" t="s">
        <v>77</v>
      </c>
      <c r="B40" s="99">
        <v>12</v>
      </c>
      <c r="C40" s="84"/>
      <c r="D40" s="84"/>
      <c r="E40" s="84"/>
      <c r="F40" s="84"/>
      <c r="G40" s="84"/>
      <c r="H40" s="93"/>
      <c r="K40" s="110"/>
    </row>
    <row r="41" spans="1:11" s="70" customFormat="1" ht="18" customHeight="1">
      <c r="A41" s="87" t="s">
        <v>78</v>
      </c>
      <c r="B41" s="99">
        <v>26</v>
      </c>
      <c r="C41" s="84"/>
      <c r="D41" s="84"/>
      <c r="E41" s="84"/>
      <c r="F41" s="84"/>
      <c r="G41" s="84"/>
      <c r="H41" s="93"/>
      <c r="K41" s="110"/>
    </row>
    <row r="42" spans="1:11" s="70" customFormat="1" ht="18" customHeight="1" thickBot="1">
      <c r="A42" s="95" t="s">
        <v>79</v>
      </c>
      <c r="B42" s="100">
        <v>5</v>
      </c>
      <c r="C42" s="610" t="str">
        <f>IF(B43='Travel Request'!AA44,"","OUT OF BALANCE")</f>
        <v/>
      </c>
      <c r="D42" s="611"/>
      <c r="E42" s="611"/>
      <c r="F42" s="611"/>
      <c r="G42" s="611"/>
      <c r="H42" s="612"/>
      <c r="K42" s="110"/>
    </row>
    <row r="43" spans="1:11" s="70" customFormat="1" ht="18" customHeight="1" thickTop="1" thickBot="1">
      <c r="A43" s="87" t="s">
        <v>80</v>
      </c>
      <c r="B43" s="97">
        <f>SUM(B39:B42)</f>
        <v>51</v>
      </c>
      <c r="C43" s="613"/>
      <c r="D43" s="614"/>
      <c r="E43" s="614"/>
      <c r="F43" s="614"/>
      <c r="G43" s="614"/>
      <c r="H43" s="615"/>
      <c r="K43" s="109"/>
    </row>
    <row r="44" spans="1:11" s="70" customFormat="1" ht="18" customHeight="1" thickBot="1">
      <c r="A44" s="625" t="s">
        <v>22</v>
      </c>
      <c r="B44" s="626"/>
      <c r="C44" s="626"/>
      <c r="D44" s="626"/>
      <c r="E44" s="626"/>
      <c r="F44" s="626"/>
      <c r="G44" s="626"/>
      <c r="H44" s="627"/>
      <c r="K44" s="109"/>
    </row>
    <row r="45" spans="1:11" s="70" customFormat="1" ht="18" customHeight="1">
      <c r="A45" s="87" t="s">
        <v>75</v>
      </c>
      <c r="B45" s="89">
        <v>125</v>
      </c>
      <c r="C45" s="90" t="str">
        <f>C38</f>
        <v xml:space="preserve">U.S. General Services Administration per diem travel rates </v>
      </c>
      <c r="D45" s="90"/>
      <c r="E45" s="90"/>
      <c r="F45" s="90"/>
      <c r="G45" s="90"/>
      <c r="H45" s="91"/>
      <c r="K45" s="109"/>
    </row>
    <row r="46" spans="1:11" s="70" customFormat="1" ht="18" customHeight="1">
      <c r="A46" s="87" t="s">
        <v>76</v>
      </c>
      <c r="B46" s="92">
        <v>8</v>
      </c>
      <c r="C46" s="84"/>
      <c r="D46" s="84"/>
      <c r="E46" s="84"/>
      <c r="F46" s="84"/>
      <c r="G46" s="84"/>
      <c r="H46" s="93"/>
      <c r="K46" s="110"/>
    </row>
    <row r="47" spans="1:11" s="70" customFormat="1" ht="18" customHeight="1">
      <c r="A47" s="87" t="s">
        <v>77</v>
      </c>
      <c r="B47" s="92">
        <v>12</v>
      </c>
      <c r="C47" s="84"/>
      <c r="D47" s="84"/>
      <c r="E47" s="84"/>
      <c r="F47" s="84"/>
      <c r="G47" s="84"/>
      <c r="H47" s="93"/>
      <c r="K47" s="110"/>
    </row>
    <row r="48" spans="1:11" s="70" customFormat="1" ht="18" customHeight="1">
      <c r="A48" s="87" t="s">
        <v>78</v>
      </c>
      <c r="B48" s="92">
        <v>26</v>
      </c>
      <c r="C48" s="84"/>
      <c r="D48" s="84"/>
      <c r="E48" s="84"/>
      <c r="F48" s="84"/>
      <c r="G48" s="84"/>
      <c r="H48" s="93"/>
      <c r="K48" s="110"/>
    </row>
    <row r="49" spans="1:256" s="70" customFormat="1" ht="18" customHeight="1" thickBot="1">
      <c r="A49" s="95" t="s">
        <v>79</v>
      </c>
      <c r="B49" s="96">
        <v>5</v>
      </c>
      <c r="C49" s="610" t="str">
        <f>IF(B50='Travel Request'!AA51,"","OUT OF BALANCE")</f>
        <v/>
      </c>
      <c r="D49" s="611"/>
      <c r="E49" s="611"/>
      <c r="F49" s="611"/>
      <c r="G49" s="611"/>
      <c r="H49" s="612"/>
      <c r="K49" s="110"/>
    </row>
    <row r="50" spans="1:256" s="70" customFormat="1" ht="18" customHeight="1" thickTop="1" thickBot="1">
      <c r="A50" s="87" t="s">
        <v>80</v>
      </c>
      <c r="B50" s="97">
        <f>SUM(B46:B49)</f>
        <v>51</v>
      </c>
      <c r="C50" s="613"/>
      <c r="D50" s="614"/>
      <c r="E50" s="614"/>
      <c r="F50" s="614"/>
      <c r="G50" s="614"/>
      <c r="H50" s="615"/>
      <c r="K50" s="109"/>
    </row>
    <row r="51" spans="1:256" s="70" customFormat="1" ht="18" customHeight="1" thickBot="1">
      <c r="A51" s="625" t="s">
        <v>24</v>
      </c>
      <c r="B51" s="626"/>
      <c r="C51" s="626"/>
      <c r="D51" s="626"/>
      <c r="E51" s="626"/>
      <c r="F51" s="626"/>
      <c r="G51" s="626"/>
      <c r="H51" s="627"/>
      <c r="K51" s="109"/>
    </row>
    <row r="52" spans="1:256" s="70" customFormat="1" ht="18" customHeight="1">
      <c r="A52" s="87" t="s">
        <v>75</v>
      </c>
      <c r="B52" s="98">
        <v>93</v>
      </c>
      <c r="C52" s="90" t="str">
        <f>C45</f>
        <v xml:space="preserve">U.S. General Services Administration per diem travel rates </v>
      </c>
      <c r="D52" s="90"/>
      <c r="E52" s="90"/>
      <c r="F52" s="90"/>
      <c r="G52" s="90"/>
      <c r="H52" s="91"/>
      <c r="K52" s="109"/>
    </row>
    <row r="53" spans="1:256" s="70" customFormat="1" ht="18" customHeight="1">
      <c r="A53" s="87" t="s">
        <v>76</v>
      </c>
      <c r="B53" s="99">
        <v>8</v>
      </c>
      <c r="C53" s="84"/>
      <c r="D53" s="84"/>
      <c r="E53" s="84"/>
      <c r="F53" s="84"/>
      <c r="G53" s="84"/>
      <c r="H53" s="93"/>
      <c r="K53" s="110"/>
    </row>
    <row r="54" spans="1:256" s="70" customFormat="1" ht="18" customHeight="1">
      <c r="A54" s="87" t="s">
        <v>77</v>
      </c>
      <c r="B54" s="99">
        <v>12</v>
      </c>
      <c r="C54" s="84"/>
      <c r="D54" s="84"/>
      <c r="E54" s="84"/>
      <c r="F54" s="84"/>
      <c r="G54" s="84"/>
      <c r="H54" s="93"/>
      <c r="K54" s="110"/>
    </row>
    <row r="55" spans="1:256" s="70" customFormat="1" ht="18" customHeight="1">
      <c r="A55" s="87" t="s">
        <v>78</v>
      </c>
      <c r="B55" s="99">
        <v>26</v>
      </c>
      <c r="C55" s="84"/>
      <c r="D55" s="84"/>
      <c r="E55" s="84"/>
      <c r="F55" s="84"/>
      <c r="G55" s="84"/>
      <c r="H55" s="93"/>
      <c r="K55" s="110"/>
    </row>
    <row r="56" spans="1:256" s="70" customFormat="1" ht="18" customHeight="1" thickBot="1">
      <c r="A56" s="95" t="s">
        <v>79</v>
      </c>
      <c r="B56" s="100">
        <v>5</v>
      </c>
      <c r="C56" s="610" t="str">
        <f>IF(B57='Travel Request'!AA58,"","OUT OF BALANCE")</f>
        <v/>
      </c>
      <c r="D56" s="611"/>
      <c r="E56" s="611"/>
      <c r="F56" s="611"/>
      <c r="G56" s="611"/>
      <c r="H56" s="612"/>
      <c r="K56" s="110"/>
    </row>
    <row r="57" spans="1:256" s="70" customFormat="1" ht="18" customHeight="1" thickTop="1" thickBot="1">
      <c r="A57" s="104" t="s">
        <v>80</v>
      </c>
      <c r="B57" s="97">
        <f>SUM(B53:B56)</f>
        <v>51</v>
      </c>
      <c r="C57" s="613"/>
      <c r="D57" s="614"/>
      <c r="E57" s="614"/>
      <c r="F57" s="614"/>
      <c r="G57" s="614"/>
      <c r="H57" s="615"/>
      <c r="K57" s="109"/>
    </row>
    <row r="58" spans="1:256" s="70" customFormat="1" ht="18" customHeight="1" thickBot="1">
      <c r="A58" s="628" t="s">
        <v>26</v>
      </c>
      <c r="B58" s="629"/>
      <c r="C58" s="629"/>
      <c r="D58" s="629"/>
      <c r="E58" s="629"/>
      <c r="F58" s="629"/>
      <c r="G58" s="629"/>
      <c r="H58" s="630"/>
      <c r="I58" s="111"/>
      <c r="J58" s="112"/>
      <c r="K58" s="111"/>
      <c r="L58" s="112"/>
      <c r="M58" s="111"/>
      <c r="N58" s="112"/>
      <c r="O58" s="111"/>
      <c r="P58" s="112"/>
      <c r="Q58" s="111"/>
      <c r="R58" s="112"/>
      <c r="S58" s="111"/>
      <c r="T58" s="112"/>
      <c r="U58" s="111"/>
      <c r="V58" s="112"/>
      <c r="W58" s="111"/>
      <c r="X58" s="112"/>
      <c r="Y58" s="111"/>
      <c r="Z58" s="112"/>
      <c r="AA58" s="111"/>
      <c r="AB58" s="112"/>
      <c r="AC58" s="111"/>
      <c r="AD58" s="112"/>
      <c r="AE58" s="111"/>
      <c r="AF58" s="112"/>
      <c r="AG58" s="111"/>
      <c r="AH58" s="112"/>
      <c r="AI58" s="111"/>
      <c r="AJ58" s="112"/>
      <c r="AK58" s="111"/>
      <c r="AL58" s="112"/>
      <c r="AM58" s="111"/>
      <c r="AN58" s="112"/>
      <c r="AO58" s="111"/>
      <c r="AP58" s="112"/>
      <c r="AQ58" s="111"/>
      <c r="AR58" s="112"/>
      <c r="AS58" s="111"/>
      <c r="AT58" s="112"/>
      <c r="AU58" s="111"/>
      <c r="AV58" s="112"/>
      <c r="AW58" s="111"/>
      <c r="AX58" s="112"/>
      <c r="AY58" s="111"/>
      <c r="AZ58" s="112"/>
      <c r="BA58" s="111"/>
      <c r="BB58" s="112"/>
      <c r="BC58" s="111"/>
      <c r="BD58" s="112"/>
      <c r="BE58" s="111"/>
      <c r="BF58" s="112"/>
      <c r="BG58" s="111"/>
      <c r="BH58" s="112"/>
      <c r="BI58" s="111"/>
      <c r="BJ58" s="112"/>
      <c r="BK58" s="111"/>
      <c r="BL58" s="112"/>
      <c r="BM58" s="111"/>
      <c r="BN58" s="112"/>
      <c r="BO58" s="111"/>
      <c r="BP58" s="112"/>
      <c r="BQ58" s="111"/>
      <c r="BR58" s="112"/>
      <c r="BS58" s="111"/>
      <c r="BT58" s="112"/>
      <c r="BU58" s="111"/>
      <c r="BV58" s="112"/>
      <c r="BW58" s="111"/>
      <c r="BX58" s="112"/>
      <c r="BY58" s="111"/>
      <c r="BZ58" s="112"/>
      <c r="CA58" s="111"/>
      <c r="CB58" s="112"/>
      <c r="CC58" s="111"/>
      <c r="CD58" s="112"/>
      <c r="CE58" s="111"/>
      <c r="CF58" s="112"/>
      <c r="CG58" s="111"/>
      <c r="CH58" s="112"/>
      <c r="CI58" s="111"/>
      <c r="CJ58" s="112"/>
      <c r="CK58" s="111"/>
      <c r="CL58" s="112"/>
      <c r="CM58" s="111"/>
      <c r="CN58" s="112"/>
      <c r="CO58" s="111"/>
      <c r="CP58" s="112"/>
      <c r="CQ58" s="111"/>
      <c r="CR58" s="112"/>
      <c r="CS58" s="111"/>
      <c r="CT58" s="112"/>
      <c r="CU58" s="111"/>
      <c r="CV58" s="112"/>
      <c r="CW58" s="111"/>
      <c r="CX58" s="112"/>
      <c r="CY58" s="111"/>
      <c r="CZ58" s="112"/>
      <c r="DA58" s="111"/>
      <c r="DB58" s="112"/>
      <c r="DC58" s="111"/>
      <c r="DD58" s="112"/>
      <c r="DE58" s="111"/>
      <c r="DF58" s="112"/>
      <c r="DG58" s="111"/>
      <c r="DH58" s="112"/>
      <c r="DI58" s="111"/>
      <c r="DJ58" s="112"/>
      <c r="DK58" s="111"/>
      <c r="DL58" s="112"/>
      <c r="DM58" s="111"/>
      <c r="DN58" s="112"/>
      <c r="DO58" s="111"/>
      <c r="DP58" s="112"/>
      <c r="DQ58" s="111"/>
      <c r="DR58" s="112"/>
      <c r="DS58" s="111"/>
      <c r="DT58" s="112"/>
      <c r="DU58" s="111"/>
      <c r="DV58" s="112"/>
      <c r="DW58" s="111"/>
      <c r="DX58" s="112"/>
      <c r="DY58" s="111"/>
      <c r="DZ58" s="112"/>
      <c r="EA58" s="111"/>
      <c r="EB58" s="112"/>
      <c r="EC58" s="111"/>
      <c r="ED58" s="112"/>
      <c r="EE58" s="111"/>
      <c r="EF58" s="112"/>
      <c r="EG58" s="111"/>
      <c r="EH58" s="112"/>
      <c r="EI58" s="111"/>
      <c r="EJ58" s="112"/>
      <c r="EK58" s="111"/>
      <c r="EL58" s="112"/>
      <c r="EM58" s="111"/>
      <c r="EN58" s="112"/>
      <c r="EO58" s="111"/>
      <c r="EP58" s="112"/>
      <c r="EQ58" s="111"/>
      <c r="ER58" s="112"/>
      <c r="ES58" s="111"/>
      <c r="ET58" s="112"/>
      <c r="EU58" s="111"/>
      <c r="EV58" s="112"/>
      <c r="EW58" s="111"/>
      <c r="EX58" s="112"/>
      <c r="EY58" s="111"/>
      <c r="EZ58" s="112"/>
      <c r="FA58" s="111"/>
      <c r="FB58" s="112"/>
      <c r="FC58" s="111"/>
      <c r="FD58" s="112"/>
      <c r="FE58" s="111"/>
      <c r="FF58" s="112"/>
      <c r="FG58" s="111"/>
      <c r="FH58" s="112"/>
      <c r="FI58" s="111"/>
      <c r="FJ58" s="112"/>
      <c r="FK58" s="111"/>
      <c r="FL58" s="112"/>
      <c r="FM58" s="111"/>
      <c r="FN58" s="112"/>
      <c r="FO58" s="111"/>
      <c r="FP58" s="112"/>
      <c r="FQ58" s="111"/>
      <c r="FR58" s="112"/>
      <c r="FS58" s="111"/>
      <c r="FT58" s="112"/>
      <c r="FU58" s="111"/>
      <c r="FV58" s="112"/>
      <c r="FW58" s="111"/>
      <c r="FX58" s="112"/>
      <c r="FY58" s="111"/>
      <c r="FZ58" s="112"/>
      <c r="GA58" s="111"/>
      <c r="GB58" s="112"/>
      <c r="GC58" s="111"/>
      <c r="GD58" s="112"/>
      <c r="GE58" s="111"/>
      <c r="GF58" s="112"/>
      <c r="GG58" s="111"/>
      <c r="GH58" s="112"/>
      <c r="GI58" s="111"/>
      <c r="GJ58" s="112"/>
      <c r="GK58" s="111"/>
      <c r="GL58" s="112"/>
      <c r="GM58" s="111"/>
      <c r="GN58" s="112"/>
      <c r="GO58" s="111"/>
      <c r="GP58" s="112"/>
      <c r="GQ58" s="111"/>
      <c r="GR58" s="112"/>
      <c r="GS58" s="111"/>
      <c r="GT58" s="112"/>
      <c r="GU58" s="111"/>
      <c r="GV58" s="112"/>
      <c r="GW58" s="111"/>
      <c r="GX58" s="112"/>
      <c r="GY58" s="111"/>
      <c r="GZ58" s="112"/>
      <c r="HA58" s="111"/>
      <c r="HB58" s="112"/>
      <c r="HC58" s="111"/>
      <c r="HD58" s="112"/>
      <c r="HE58" s="111"/>
      <c r="HF58" s="112"/>
      <c r="HG58" s="111"/>
      <c r="HH58" s="112"/>
      <c r="HI58" s="111"/>
      <c r="HJ58" s="112"/>
      <c r="HK58" s="111"/>
      <c r="HL58" s="112"/>
      <c r="HM58" s="111"/>
      <c r="HN58" s="112"/>
      <c r="HO58" s="111"/>
      <c r="HP58" s="112"/>
      <c r="HQ58" s="111"/>
      <c r="HR58" s="112"/>
      <c r="HS58" s="111"/>
      <c r="HT58" s="112"/>
      <c r="HU58" s="111"/>
      <c r="HV58" s="112"/>
      <c r="HW58" s="111"/>
      <c r="HX58" s="112"/>
      <c r="HY58" s="111"/>
      <c r="HZ58" s="112"/>
      <c r="IA58" s="111"/>
      <c r="IB58" s="112"/>
      <c r="IC58" s="111"/>
      <c r="ID58" s="112"/>
      <c r="IE58" s="111"/>
      <c r="IF58" s="112"/>
      <c r="IG58" s="111"/>
      <c r="IH58" s="112"/>
      <c r="II58" s="111"/>
      <c r="IJ58" s="112"/>
      <c r="IK58" s="111"/>
      <c r="IL58" s="112"/>
      <c r="IM58" s="111"/>
      <c r="IN58" s="112"/>
      <c r="IO58" s="111"/>
      <c r="IP58" s="112"/>
      <c r="IQ58" s="111"/>
      <c r="IR58" s="112"/>
      <c r="IS58" s="111"/>
      <c r="IT58" s="112"/>
      <c r="IU58" s="111"/>
      <c r="IV58" s="112"/>
    </row>
    <row r="59" spans="1:256" s="70" customFormat="1" ht="18" customHeight="1">
      <c r="A59" s="87" t="s">
        <v>75</v>
      </c>
      <c r="B59" s="223">
        <v>83</v>
      </c>
      <c r="C59" s="113"/>
      <c r="D59" s="114"/>
      <c r="E59" s="113"/>
      <c r="F59" s="114"/>
      <c r="G59" s="113"/>
      <c r="H59" s="115"/>
      <c r="I59" s="116"/>
      <c r="J59" s="117"/>
      <c r="K59" s="116"/>
      <c r="L59" s="117"/>
      <c r="M59" s="116"/>
      <c r="N59" s="117"/>
      <c r="O59" s="116"/>
      <c r="P59" s="117"/>
      <c r="Q59" s="116"/>
      <c r="R59" s="117"/>
      <c r="S59" s="116"/>
      <c r="T59" s="117"/>
      <c r="U59" s="116"/>
      <c r="V59" s="117"/>
      <c r="W59" s="116"/>
      <c r="X59" s="117"/>
      <c r="Y59" s="116"/>
      <c r="Z59" s="117"/>
      <c r="AA59" s="116"/>
      <c r="AB59" s="117"/>
      <c r="AC59" s="116"/>
      <c r="AD59" s="117"/>
      <c r="AE59" s="116"/>
      <c r="AF59" s="117"/>
      <c r="AG59" s="116"/>
      <c r="AH59" s="117"/>
      <c r="AI59" s="116"/>
      <c r="AJ59" s="117"/>
      <c r="AK59" s="116"/>
      <c r="AL59" s="117"/>
      <c r="AM59" s="116"/>
      <c r="AN59" s="117"/>
      <c r="AO59" s="116"/>
      <c r="AP59" s="117"/>
      <c r="AQ59" s="116"/>
      <c r="AR59" s="117"/>
      <c r="AS59" s="116"/>
      <c r="AT59" s="117"/>
      <c r="AU59" s="116"/>
      <c r="AV59" s="117"/>
      <c r="AW59" s="116"/>
      <c r="AX59" s="117"/>
      <c r="AY59" s="116"/>
      <c r="AZ59" s="117"/>
      <c r="BA59" s="116"/>
      <c r="BB59" s="117"/>
      <c r="BC59" s="116"/>
      <c r="BD59" s="117"/>
      <c r="BE59" s="116"/>
      <c r="BF59" s="117"/>
      <c r="BG59" s="116"/>
      <c r="BH59" s="117"/>
      <c r="BI59" s="116"/>
      <c r="BJ59" s="117"/>
      <c r="BK59" s="116"/>
      <c r="BL59" s="117"/>
      <c r="BM59" s="116"/>
      <c r="BN59" s="117"/>
      <c r="BO59" s="116"/>
      <c r="BP59" s="117"/>
      <c r="BQ59" s="116"/>
      <c r="BR59" s="117"/>
      <c r="BS59" s="116"/>
      <c r="BT59" s="117"/>
      <c r="BU59" s="116"/>
      <c r="BV59" s="117"/>
      <c r="BW59" s="116"/>
      <c r="BX59" s="117"/>
      <c r="BY59" s="116"/>
      <c r="BZ59" s="117"/>
      <c r="CA59" s="116"/>
      <c r="CB59" s="117"/>
      <c r="CC59" s="116"/>
      <c r="CD59" s="117"/>
      <c r="CE59" s="116"/>
      <c r="CF59" s="117"/>
      <c r="CG59" s="116"/>
      <c r="CH59" s="117"/>
      <c r="CI59" s="116"/>
      <c r="CJ59" s="117"/>
      <c r="CK59" s="116"/>
      <c r="CL59" s="117"/>
      <c r="CM59" s="116"/>
      <c r="CN59" s="117"/>
      <c r="CO59" s="116"/>
      <c r="CP59" s="117"/>
      <c r="CQ59" s="116"/>
      <c r="CR59" s="117"/>
      <c r="CS59" s="116"/>
      <c r="CT59" s="117"/>
      <c r="CU59" s="116"/>
      <c r="CV59" s="117"/>
      <c r="CW59" s="116"/>
      <c r="CX59" s="117"/>
      <c r="CY59" s="116"/>
      <c r="CZ59" s="117"/>
      <c r="DA59" s="116"/>
      <c r="DB59" s="117"/>
      <c r="DC59" s="116"/>
      <c r="DD59" s="117"/>
      <c r="DE59" s="116"/>
      <c r="DF59" s="117"/>
      <c r="DG59" s="116"/>
      <c r="DH59" s="117"/>
      <c r="DI59" s="116"/>
      <c r="DJ59" s="117"/>
      <c r="DK59" s="116"/>
      <c r="DL59" s="117"/>
      <c r="DM59" s="116"/>
      <c r="DN59" s="117"/>
      <c r="DO59" s="116"/>
      <c r="DP59" s="117"/>
      <c r="DQ59" s="116"/>
      <c r="DR59" s="117"/>
      <c r="DS59" s="116"/>
      <c r="DT59" s="117"/>
      <c r="DU59" s="116"/>
      <c r="DV59" s="117"/>
      <c r="DW59" s="116"/>
      <c r="DX59" s="117"/>
      <c r="DY59" s="116"/>
      <c r="DZ59" s="117"/>
      <c r="EA59" s="116"/>
      <c r="EB59" s="117"/>
      <c r="EC59" s="116"/>
      <c r="ED59" s="117"/>
      <c r="EE59" s="116"/>
      <c r="EF59" s="117"/>
      <c r="EG59" s="116"/>
      <c r="EH59" s="117"/>
      <c r="EI59" s="116"/>
      <c r="EJ59" s="117"/>
      <c r="EK59" s="116"/>
      <c r="EL59" s="117"/>
      <c r="EM59" s="116"/>
      <c r="EN59" s="117"/>
      <c r="EO59" s="116"/>
      <c r="EP59" s="117"/>
      <c r="EQ59" s="116"/>
      <c r="ER59" s="117"/>
      <c r="ES59" s="116"/>
      <c r="ET59" s="117"/>
      <c r="EU59" s="116"/>
      <c r="EV59" s="117"/>
      <c r="EW59" s="116"/>
      <c r="EX59" s="117"/>
      <c r="EY59" s="116"/>
      <c r="EZ59" s="117"/>
      <c r="FA59" s="116"/>
      <c r="FB59" s="117"/>
      <c r="FC59" s="116"/>
      <c r="FD59" s="117"/>
      <c r="FE59" s="116"/>
      <c r="FF59" s="117"/>
      <c r="FG59" s="116"/>
      <c r="FH59" s="117"/>
      <c r="FI59" s="116"/>
      <c r="FJ59" s="117"/>
      <c r="FK59" s="116"/>
      <c r="FL59" s="117"/>
      <c r="FM59" s="116"/>
      <c r="FN59" s="117"/>
      <c r="FO59" s="116"/>
      <c r="FP59" s="117"/>
      <c r="FQ59" s="116"/>
      <c r="FR59" s="117"/>
      <c r="FS59" s="116"/>
      <c r="FT59" s="117"/>
      <c r="FU59" s="116"/>
      <c r="FV59" s="117"/>
      <c r="FW59" s="116"/>
      <c r="FX59" s="117"/>
      <c r="FY59" s="116"/>
      <c r="FZ59" s="117"/>
      <c r="GA59" s="116"/>
      <c r="GB59" s="117"/>
      <c r="GC59" s="116"/>
      <c r="GD59" s="117"/>
      <c r="GE59" s="116"/>
      <c r="GF59" s="117"/>
      <c r="GG59" s="116"/>
      <c r="GH59" s="117"/>
      <c r="GI59" s="116"/>
      <c r="GJ59" s="117"/>
      <c r="GK59" s="116"/>
      <c r="GL59" s="117"/>
      <c r="GM59" s="116"/>
      <c r="GN59" s="117"/>
      <c r="GO59" s="116"/>
      <c r="GP59" s="117"/>
      <c r="GQ59" s="116"/>
      <c r="GR59" s="117"/>
      <c r="GS59" s="116"/>
      <c r="GT59" s="117"/>
      <c r="GU59" s="116"/>
      <c r="GV59" s="117"/>
      <c r="GW59" s="116"/>
      <c r="GX59" s="117"/>
      <c r="GY59" s="116"/>
      <c r="GZ59" s="117"/>
      <c r="HA59" s="116"/>
      <c r="HB59" s="117"/>
      <c r="HC59" s="116"/>
      <c r="HD59" s="117"/>
      <c r="HE59" s="116"/>
      <c r="HF59" s="117"/>
      <c r="HG59" s="116"/>
      <c r="HH59" s="117"/>
      <c r="HI59" s="116"/>
      <c r="HJ59" s="117"/>
      <c r="HK59" s="116"/>
      <c r="HL59" s="117"/>
      <c r="HM59" s="116"/>
      <c r="HN59" s="117"/>
      <c r="HO59" s="116"/>
      <c r="HP59" s="117"/>
      <c r="HQ59" s="116"/>
      <c r="HR59" s="117"/>
      <c r="HS59" s="116"/>
      <c r="HT59" s="117"/>
      <c r="HU59" s="116"/>
      <c r="HV59" s="117"/>
      <c r="HW59" s="116"/>
      <c r="HX59" s="117"/>
      <c r="HY59" s="116"/>
      <c r="HZ59" s="117"/>
      <c r="IA59" s="116"/>
      <c r="IB59" s="117"/>
      <c r="IC59" s="116"/>
      <c r="ID59" s="117"/>
      <c r="IE59" s="116"/>
      <c r="IF59" s="117"/>
      <c r="IG59" s="116"/>
      <c r="IH59" s="117"/>
      <c r="II59" s="116"/>
      <c r="IJ59" s="117"/>
      <c r="IK59" s="116"/>
      <c r="IL59" s="117"/>
      <c r="IM59" s="116"/>
      <c r="IN59" s="117"/>
      <c r="IO59" s="116"/>
      <c r="IP59" s="117"/>
      <c r="IQ59" s="116"/>
      <c r="IR59" s="117"/>
      <c r="IS59" s="116"/>
      <c r="IT59" s="117"/>
      <c r="IU59" s="116"/>
      <c r="IV59" s="117"/>
    </row>
    <row r="60" spans="1:256" s="70" customFormat="1" ht="18" customHeight="1">
      <c r="A60" s="87" t="s">
        <v>76</v>
      </c>
      <c r="B60" s="118">
        <v>7</v>
      </c>
      <c r="C60" s="113"/>
      <c r="D60" s="119"/>
      <c r="E60" s="113"/>
      <c r="F60" s="119"/>
      <c r="G60" s="113"/>
      <c r="H60" s="120"/>
      <c r="I60" s="116"/>
      <c r="J60" s="112"/>
      <c r="K60" s="116"/>
      <c r="L60" s="112"/>
      <c r="M60" s="116"/>
      <c r="N60" s="112"/>
      <c r="O60" s="116"/>
      <c r="P60" s="112"/>
      <c r="Q60" s="116"/>
      <c r="R60" s="112"/>
      <c r="S60" s="116"/>
      <c r="T60" s="112"/>
      <c r="U60" s="116"/>
      <c r="V60" s="112"/>
      <c r="W60" s="116"/>
      <c r="X60" s="112"/>
      <c r="Y60" s="116"/>
      <c r="Z60" s="112"/>
      <c r="AA60" s="116"/>
      <c r="AB60" s="112"/>
      <c r="AC60" s="116"/>
      <c r="AD60" s="112"/>
      <c r="AE60" s="116"/>
      <c r="AF60" s="112"/>
      <c r="AG60" s="116"/>
      <c r="AH60" s="112"/>
      <c r="AI60" s="116"/>
      <c r="AJ60" s="112"/>
      <c r="AK60" s="116"/>
      <c r="AL60" s="112"/>
      <c r="AM60" s="116"/>
      <c r="AN60" s="112"/>
      <c r="AO60" s="116"/>
      <c r="AP60" s="112"/>
      <c r="AQ60" s="116"/>
      <c r="AR60" s="112"/>
      <c r="AS60" s="116"/>
      <c r="AT60" s="112"/>
      <c r="AU60" s="116"/>
      <c r="AV60" s="112"/>
      <c r="AW60" s="116"/>
      <c r="AX60" s="112"/>
      <c r="AY60" s="116"/>
      <c r="AZ60" s="112"/>
      <c r="BA60" s="116"/>
      <c r="BB60" s="112"/>
      <c r="BC60" s="116"/>
      <c r="BD60" s="112"/>
      <c r="BE60" s="116"/>
      <c r="BF60" s="112"/>
      <c r="BG60" s="116"/>
      <c r="BH60" s="112"/>
      <c r="BI60" s="116"/>
      <c r="BJ60" s="112"/>
      <c r="BK60" s="116"/>
      <c r="BL60" s="112"/>
      <c r="BM60" s="116"/>
      <c r="BN60" s="112"/>
      <c r="BO60" s="116"/>
      <c r="BP60" s="112"/>
      <c r="BQ60" s="116"/>
      <c r="BR60" s="112"/>
      <c r="BS60" s="116"/>
      <c r="BT60" s="112"/>
      <c r="BU60" s="116"/>
      <c r="BV60" s="112"/>
      <c r="BW60" s="116"/>
      <c r="BX60" s="112"/>
      <c r="BY60" s="116"/>
      <c r="BZ60" s="112"/>
      <c r="CA60" s="116"/>
      <c r="CB60" s="112"/>
      <c r="CC60" s="116"/>
      <c r="CD60" s="112"/>
      <c r="CE60" s="116"/>
      <c r="CF60" s="112"/>
      <c r="CG60" s="116"/>
      <c r="CH60" s="112"/>
      <c r="CI60" s="116"/>
      <c r="CJ60" s="112"/>
      <c r="CK60" s="116"/>
      <c r="CL60" s="112"/>
      <c r="CM60" s="116"/>
      <c r="CN60" s="112"/>
      <c r="CO60" s="116"/>
      <c r="CP60" s="112"/>
      <c r="CQ60" s="116"/>
      <c r="CR60" s="112"/>
      <c r="CS60" s="116"/>
      <c r="CT60" s="112"/>
      <c r="CU60" s="116"/>
      <c r="CV60" s="112"/>
      <c r="CW60" s="116"/>
      <c r="CX60" s="112"/>
      <c r="CY60" s="116"/>
      <c r="CZ60" s="112"/>
      <c r="DA60" s="116"/>
      <c r="DB60" s="112"/>
      <c r="DC60" s="116"/>
      <c r="DD60" s="112"/>
      <c r="DE60" s="116"/>
      <c r="DF60" s="112"/>
      <c r="DG60" s="116"/>
      <c r="DH60" s="112"/>
      <c r="DI60" s="116"/>
      <c r="DJ60" s="112"/>
      <c r="DK60" s="116"/>
      <c r="DL60" s="112"/>
      <c r="DM60" s="116"/>
      <c r="DN60" s="112"/>
      <c r="DO60" s="116"/>
      <c r="DP60" s="112"/>
      <c r="DQ60" s="116"/>
      <c r="DR60" s="112"/>
      <c r="DS60" s="116"/>
      <c r="DT60" s="112"/>
      <c r="DU60" s="116"/>
      <c r="DV60" s="112"/>
      <c r="DW60" s="116"/>
      <c r="DX60" s="112"/>
      <c r="DY60" s="116"/>
      <c r="DZ60" s="112"/>
      <c r="EA60" s="116"/>
      <c r="EB60" s="112"/>
      <c r="EC60" s="116"/>
      <c r="ED60" s="112"/>
      <c r="EE60" s="116"/>
      <c r="EF60" s="112"/>
      <c r="EG60" s="116"/>
      <c r="EH60" s="112"/>
      <c r="EI60" s="116"/>
      <c r="EJ60" s="112"/>
      <c r="EK60" s="116"/>
      <c r="EL60" s="112"/>
      <c r="EM60" s="116"/>
      <c r="EN60" s="112"/>
      <c r="EO60" s="116"/>
      <c r="EP60" s="112"/>
      <c r="EQ60" s="116"/>
      <c r="ER60" s="112"/>
      <c r="ES60" s="116"/>
      <c r="ET60" s="112"/>
      <c r="EU60" s="116"/>
      <c r="EV60" s="112"/>
      <c r="EW60" s="116"/>
      <c r="EX60" s="112"/>
      <c r="EY60" s="116"/>
      <c r="EZ60" s="112"/>
      <c r="FA60" s="116"/>
      <c r="FB60" s="112"/>
      <c r="FC60" s="116"/>
      <c r="FD60" s="112"/>
      <c r="FE60" s="116"/>
      <c r="FF60" s="112"/>
      <c r="FG60" s="116"/>
      <c r="FH60" s="112"/>
      <c r="FI60" s="116"/>
      <c r="FJ60" s="112"/>
      <c r="FK60" s="116"/>
      <c r="FL60" s="112"/>
      <c r="FM60" s="116"/>
      <c r="FN60" s="112"/>
      <c r="FO60" s="116"/>
      <c r="FP60" s="112"/>
      <c r="FQ60" s="116"/>
      <c r="FR60" s="112"/>
      <c r="FS60" s="116"/>
      <c r="FT60" s="112"/>
      <c r="FU60" s="116"/>
      <c r="FV60" s="112"/>
      <c r="FW60" s="116"/>
      <c r="FX60" s="112"/>
      <c r="FY60" s="116"/>
      <c r="FZ60" s="112"/>
      <c r="GA60" s="116"/>
      <c r="GB60" s="112"/>
      <c r="GC60" s="116"/>
      <c r="GD60" s="112"/>
      <c r="GE60" s="116"/>
      <c r="GF60" s="112"/>
      <c r="GG60" s="116"/>
      <c r="GH60" s="112"/>
      <c r="GI60" s="116"/>
      <c r="GJ60" s="112"/>
      <c r="GK60" s="116"/>
      <c r="GL60" s="112"/>
      <c r="GM60" s="116"/>
      <c r="GN60" s="112"/>
      <c r="GO60" s="116"/>
      <c r="GP60" s="112"/>
      <c r="GQ60" s="116"/>
      <c r="GR60" s="112"/>
      <c r="GS60" s="116"/>
      <c r="GT60" s="112"/>
      <c r="GU60" s="116"/>
      <c r="GV60" s="112"/>
      <c r="GW60" s="116"/>
      <c r="GX60" s="112"/>
      <c r="GY60" s="116"/>
      <c r="GZ60" s="112"/>
      <c r="HA60" s="116"/>
      <c r="HB60" s="112"/>
      <c r="HC60" s="116"/>
      <c r="HD60" s="112"/>
      <c r="HE60" s="116"/>
      <c r="HF60" s="112"/>
      <c r="HG60" s="116"/>
      <c r="HH60" s="112"/>
      <c r="HI60" s="116"/>
      <c r="HJ60" s="112"/>
      <c r="HK60" s="116"/>
      <c r="HL60" s="112"/>
      <c r="HM60" s="116"/>
      <c r="HN60" s="112"/>
      <c r="HO60" s="116"/>
      <c r="HP60" s="112"/>
      <c r="HQ60" s="116"/>
      <c r="HR60" s="112"/>
      <c r="HS60" s="116"/>
      <c r="HT60" s="112"/>
      <c r="HU60" s="116"/>
      <c r="HV60" s="112"/>
      <c r="HW60" s="116"/>
      <c r="HX60" s="112"/>
      <c r="HY60" s="116"/>
      <c r="HZ60" s="112"/>
      <c r="IA60" s="116"/>
      <c r="IB60" s="112"/>
      <c r="IC60" s="116"/>
      <c r="ID60" s="112"/>
      <c r="IE60" s="116"/>
      <c r="IF60" s="112"/>
      <c r="IG60" s="116"/>
      <c r="IH60" s="112"/>
      <c r="II60" s="116"/>
      <c r="IJ60" s="112"/>
      <c r="IK60" s="116"/>
      <c r="IL60" s="112"/>
      <c r="IM60" s="116"/>
      <c r="IN60" s="112"/>
      <c r="IO60" s="116"/>
      <c r="IP60" s="112"/>
      <c r="IQ60" s="116"/>
      <c r="IR60" s="112"/>
      <c r="IS60" s="116"/>
      <c r="IT60" s="112"/>
      <c r="IU60" s="116"/>
      <c r="IV60" s="112"/>
    </row>
    <row r="61" spans="1:256" s="70" customFormat="1" ht="18" customHeight="1">
      <c r="A61" s="87" t="s">
        <v>77</v>
      </c>
      <c r="B61" s="118">
        <v>11</v>
      </c>
      <c r="C61" s="113"/>
      <c r="D61" s="119"/>
      <c r="E61" s="113"/>
      <c r="F61" s="119"/>
      <c r="G61" s="113"/>
      <c r="H61" s="120"/>
      <c r="I61" s="116"/>
      <c r="J61" s="112"/>
      <c r="K61" s="116"/>
      <c r="L61" s="112"/>
      <c r="M61" s="116"/>
      <c r="N61" s="112"/>
      <c r="O61" s="116"/>
      <c r="P61" s="112"/>
      <c r="Q61" s="116"/>
      <c r="R61" s="112"/>
      <c r="S61" s="116"/>
      <c r="T61" s="112"/>
      <c r="U61" s="116"/>
      <c r="V61" s="112"/>
      <c r="W61" s="116"/>
      <c r="X61" s="112"/>
      <c r="Y61" s="116"/>
      <c r="Z61" s="112"/>
      <c r="AA61" s="116"/>
      <c r="AB61" s="112"/>
      <c r="AC61" s="116"/>
      <c r="AD61" s="112"/>
      <c r="AE61" s="116"/>
      <c r="AF61" s="112"/>
      <c r="AG61" s="116"/>
      <c r="AH61" s="112"/>
      <c r="AI61" s="116"/>
      <c r="AJ61" s="112"/>
      <c r="AK61" s="116"/>
      <c r="AL61" s="112"/>
      <c r="AM61" s="116"/>
      <c r="AN61" s="112"/>
      <c r="AO61" s="116"/>
      <c r="AP61" s="112"/>
      <c r="AQ61" s="116"/>
      <c r="AR61" s="112"/>
      <c r="AS61" s="116"/>
      <c r="AT61" s="112"/>
      <c r="AU61" s="116"/>
      <c r="AV61" s="112"/>
      <c r="AW61" s="116"/>
      <c r="AX61" s="112"/>
      <c r="AY61" s="116"/>
      <c r="AZ61" s="112"/>
      <c r="BA61" s="116"/>
      <c r="BB61" s="112"/>
      <c r="BC61" s="116"/>
      <c r="BD61" s="112"/>
      <c r="BE61" s="116"/>
      <c r="BF61" s="112"/>
      <c r="BG61" s="116"/>
      <c r="BH61" s="112"/>
      <c r="BI61" s="116"/>
      <c r="BJ61" s="112"/>
      <c r="BK61" s="116"/>
      <c r="BL61" s="112"/>
      <c r="BM61" s="116"/>
      <c r="BN61" s="112"/>
      <c r="BO61" s="116"/>
      <c r="BP61" s="112"/>
      <c r="BQ61" s="116"/>
      <c r="BR61" s="112"/>
      <c r="BS61" s="116"/>
      <c r="BT61" s="112"/>
      <c r="BU61" s="116"/>
      <c r="BV61" s="112"/>
      <c r="BW61" s="116"/>
      <c r="BX61" s="112"/>
      <c r="BY61" s="116"/>
      <c r="BZ61" s="112"/>
      <c r="CA61" s="116"/>
      <c r="CB61" s="112"/>
      <c r="CC61" s="116"/>
      <c r="CD61" s="112"/>
      <c r="CE61" s="116"/>
      <c r="CF61" s="112"/>
      <c r="CG61" s="116"/>
      <c r="CH61" s="112"/>
      <c r="CI61" s="116"/>
      <c r="CJ61" s="112"/>
      <c r="CK61" s="116"/>
      <c r="CL61" s="112"/>
      <c r="CM61" s="116"/>
      <c r="CN61" s="112"/>
      <c r="CO61" s="116"/>
      <c r="CP61" s="112"/>
      <c r="CQ61" s="116"/>
      <c r="CR61" s="112"/>
      <c r="CS61" s="116"/>
      <c r="CT61" s="112"/>
      <c r="CU61" s="116"/>
      <c r="CV61" s="112"/>
      <c r="CW61" s="116"/>
      <c r="CX61" s="112"/>
      <c r="CY61" s="116"/>
      <c r="CZ61" s="112"/>
      <c r="DA61" s="116"/>
      <c r="DB61" s="112"/>
      <c r="DC61" s="116"/>
      <c r="DD61" s="112"/>
      <c r="DE61" s="116"/>
      <c r="DF61" s="112"/>
      <c r="DG61" s="116"/>
      <c r="DH61" s="112"/>
      <c r="DI61" s="116"/>
      <c r="DJ61" s="112"/>
      <c r="DK61" s="116"/>
      <c r="DL61" s="112"/>
      <c r="DM61" s="116"/>
      <c r="DN61" s="112"/>
      <c r="DO61" s="116"/>
      <c r="DP61" s="112"/>
      <c r="DQ61" s="116"/>
      <c r="DR61" s="112"/>
      <c r="DS61" s="116"/>
      <c r="DT61" s="112"/>
      <c r="DU61" s="116"/>
      <c r="DV61" s="112"/>
      <c r="DW61" s="116"/>
      <c r="DX61" s="112"/>
      <c r="DY61" s="116"/>
      <c r="DZ61" s="112"/>
      <c r="EA61" s="116"/>
      <c r="EB61" s="112"/>
      <c r="EC61" s="116"/>
      <c r="ED61" s="112"/>
      <c r="EE61" s="116"/>
      <c r="EF61" s="112"/>
      <c r="EG61" s="116"/>
      <c r="EH61" s="112"/>
      <c r="EI61" s="116"/>
      <c r="EJ61" s="112"/>
      <c r="EK61" s="116"/>
      <c r="EL61" s="112"/>
      <c r="EM61" s="116"/>
      <c r="EN61" s="112"/>
      <c r="EO61" s="116"/>
      <c r="EP61" s="112"/>
      <c r="EQ61" s="116"/>
      <c r="ER61" s="112"/>
      <c r="ES61" s="116"/>
      <c r="ET61" s="112"/>
      <c r="EU61" s="116"/>
      <c r="EV61" s="112"/>
      <c r="EW61" s="116"/>
      <c r="EX61" s="112"/>
      <c r="EY61" s="116"/>
      <c r="EZ61" s="112"/>
      <c r="FA61" s="116"/>
      <c r="FB61" s="112"/>
      <c r="FC61" s="116"/>
      <c r="FD61" s="112"/>
      <c r="FE61" s="116"/>
      <c r="FF61" s="112"/>
      <c r="FG61" s="116"/>
      <c r="FH61" s="112"/>
      <c r="FI61" s="116"/>
      <c r="FJ61" s="112"/>
      <c r="FK61" s="116"/>
      <c r="FL61" s="112"/>
      <c r="FM61" s="116"/>
      <c r="FN61" s="112"/>
      <c r="FO61" s="116"/>
      <c r="FP61" s="112"/>
      <c r="FQ61" s="116"/>
      <c r="FR61" s="112"/>
      <c r="FS61" s="116"/>
      <c r="FT61" s="112"/>
      <c r="FU61" s="116"/>
      <c r="FV61" s="112"/>
      <c r="FW61" s="116"/>
      <c r="FX61" s="112"/>
      <c r="FY61" s="116"/>
      <c r="FZ61" s="112"/>
      <c r="GA61" s="116"/>
      <c r="GB61" s="112"/>
      <c r="GC61" s="116"/>
      <c r="GD61" s="112"/>
      <c r="GE61" s="116"/>
      <c r="GF61" s="112"/>
      <c r="GG61" s="116"/>
      <c r="GH61" s="112"/>
      <c r="GI61" s="116"/>
      <c r="GJ61" s="112"/>
      <c r="GK61" s="116"/>
      <c r="GL61" s="112"/>
      <c r="GM61" s="116"/>
      <c r="GN61" s="112"/>
      <c r="GO61" s="116"/>
      <c r="GP61" s="112"/>
      <c r="GQ61" s="116"/>
      <c r="GR61" s="112"/>
      <c r="GS61" s="116"/>
      <c r="GT61" s="112"/>
      <c r="GU61" s="116"/>
      <c r="GV61" s="112"/>
      <c r="GW61" s="116"/>
      <c r="GX61" s="112"/>
      <c r="GY61" s="116"/>
      <c r="GZ61" s="112"/>
      <c r="HA61" s="116"/>
      <c r="HB61" s="112"/>
      <c r="HC61" s="116"/>
      <c r="HD61" s="112"/>
      <c r="HE61" s="116"/>
      <c r="HF61" s="112"/>
      <c r="HG61" s="116"/>
      <c r="HH61" s="112"/>
      <c r="HI61" s="116"/>
      <c r="HJ61" s="112"/>
      <c r="HK61" s="116"/>
      <c r="HL61" s="112"/>
      <c r="HM61" s="116"/>
      <c r="HN61" s="112"/>
      <c r="HO61" s="116"/>
      <c r="HP61" s="112"/>
      <c r="HQ61" s="116"/>
      <c r="HR61" s="112"/>
      <c r="HS61" s="116"/>
      <c r="HT61" s="112"/>
      <c r="HU61" s="116"/>
      <c r="HV61" s="112"/>
      <c r="HW61" s="116"/>
      <c r="HX61" s="112"/>
      <c r="HY61" s="116"/>
      <c r="HZ61" s="112"/>
      <c r="IA61" s="116"/>
      <c r="IB61" s="112"/>
      <c r="IC61" s="116"/>
      <c r="ID61" s="112"/>
      <c r="IE61" s="116"/>
      <c r="IF61" s="112"/>
      <c r="IG61" s="116"/>
      <c r="IH61" s="112"/>
      <c r="II61" s="116"/>
      <c r="IJ61" s="112"/>
      <c r="IK61" s="116"/>
      <c r="IL61" s="112"/>
      <c r="IM61" s="116"/>
      <c r="IN61" s="112"/>
      <c r="IO61" s="116"/>
      <c r="IP61" s="112"/>
      <c r="IQ61" s="116"/>
      <c r="IR61" s="112"/>
      <c r="IS61" s="116"/>
      <c r="IT61" s="112"/>
      <c r="IU61" s="116"/>
      <c r="IV61" s="112"/>
    </row>
    <row r="62" spans="1:256" s="70" customFormat="1" ht="18" customHeight="1">
      <c r="A62" s="87" t="s">
        <v>78</v>
      </c>
      <c r="B62" s="118">
        <v>23</v>
      </c>
      <c r="C62" s="113"/>
      <c r="D62" s="119"/>
      <c r="E62" s="113"/>
      <c r="F62" s="119"/>
      <c r="G62" s="113"/>
      <c r="H62" s="120"/>
      <c r="I62" s="116"/>
      <c r="J62" s="112"/>
      <c r="K62" s="116"/>
      <c r="L62" s="112"/>
      <c r="M62" s="116"/>
      <c r="N62" s="112"/>
      <c r="O62" s="116"/>
      <c r="P62" s="112"/>
      <c r="Q62" s="116"/>
      <c r="R62" s="112"/>
      <c r="S62" s="116"/>
      <c r="T62" s="112"/>
      <c r="U62" s="116"/>
      <c r="V62" s="112"/>
      <c r="W62" s="116"/>
      <c r="X62" s="112"/>
      <c r="Y62" s="116"/>
      <c r="Z62" s="112"/>
      <c r="AA62" s="116"/>
      <c r="AB62" s="112"/>
      <c r="AC62" s="116"/>
      <c r="AD62" s="112"/>
      <c r="AE62" s="116"/>
      <c r="AF62" s="112"/>
      <c r="AG62" s="116"/>
      <c r="AH62" s="112"/>
      <c r="AI62" s="116"/>
      <c r="AJ62" s="112"/>
      <c r="AK62" s="116"/>
      <c r="AL62" s="112"/>
      <c r="AM62" s="116"/>
      <c r="AN62" s="112"/>
      <c r="AO62" s="116"/>
      <c r="AP62" s="112"/>
      <c r="AQ62" s="116"/>
      <c r="AR62" s="112"/>
      <c r="AS62" s="116"/>
      <c r="AT62" s="112"/>
      <c r="AU62" s="116"/>
      <c r="AV62" s="112"/>
      <c r="AW62" s="116"/>
      <c r="AX62" s="112"/>
      <c r="AY62" s="116"/>
      <c r="AZ62" s="112"/>
      <c r="BA62" s="116"/>
      <c r="BB62" s="112"/>
      <c r="BC62" s="116"/>
      <c r="BD62" s="112"/>
      <c r="BE62" s="116"/>
      <c r="BF62" s="112"/>
      <c r="BG62" s="116"/>
      <c r="BH62" s="112"/>
      <c r="BI62" s="116"/>
      <c r="BJ62" s="112"/>
      <c r="BK62" s="116"/>
      <c r="BL62" s="112"/>
      <c r="BM62" s="116"/>
      <c r="BN62" s="112"/>
      <c r="BO62" s="116"/>
      <c r="BP62" s="112"/>
      <c r="BQ62" s="116"/>
      <c r="BR62" s="112"/>
      <c r="BS62" s="116"/>
      <c r="BT62" s="112"/>
      <c r="BU62" s="116"/>
      <c r="BV62" s="112"/>
      <c r="BW62" s="116"/>
      <c r="BX62" s="112"/>
      <c r="BY62" s="116"/>
      <c r="BZ62" s="112"/>
      <c r="CA62" s="116"/>
      <c r="CB62" s="112"/>
      <c r="CC62" s="116"/>
      <c r="CD62" s="112"/>
      <c r="CE62" s="116"/>
      <c r="CF62" s="112"/>
      <c r="CG62" s="116"/>
      <c r="CH62" s="112"/>
      <c r="CI62" s="116"/>
      <c r="CJ62" s="112"/>
      <c r="CK62" s="116"/>
      <c r="CL62" s="112"/>
      <c r="CM62" s="116"/>
      <c r="CN62" s="112"/>
      <c r="CO62" s="116"/>
      <c r="CP62" s="112"/>
      <c r="CQ62" s="116"/>
      <c r="CR62" s="112"/>
      <c r="CS62" s="116"/>
      <c r="CT62" s="112"/>
      <c r="CU62" s="116"/>
      <c r="CV62" s="112"/>
      <c r="CW62" s="116"/>
      <c r="CX62" s="112"/>
      <c r="CY62" s="116"/>
      <c r="CZ62" s="112"/>
      <c r="DA62" s="116"/>
      <c r="DB62" s="112"/>
      <c r="DC62" s="116"/>
      <c r="DD62" s="112"/>
      <c r="DE62" s="116"/>
      <c r="DF62" s="112"/>
      <c r="DG62" s="116"/>
      <c r="DH62" s="112"/>
      <c r="DI62" s="116"/>
      <c r="DJ62" s="112"/>
      <c r="DK62" s="116"/>
      <c r="DL62" s="112"/>
      <c r="DM62" s="116"/>
      <c r="DN62" s="112"/>
      <c r="DO62" s="116"/>
      <c r="DP62" s="112"/>
      <c r="DQ62" s="116"/>
      <c r="DR62" s="112"/>
      <c r="DS62" s="116"/>
      <c r="DT62" s="112"/>
      <c r="DU62" s="116"/>
      <c r="DV62" s="112"/>
      <c r="DW62" s="116"/>
      <c r="DX62" s="112"/>
      <c r="DY62" s="116"/>
      <c r="DZ62" s="112"/>
      <c r="EA62" s="116"/>
      <c r="EB62" s="112"/>
      <c r="EC62" s="116"/>
      <c r="ED62" s="112"/>
      <c r="EE62" s="116"/>
      <c r="EF62" s="112"/>
      <c r="EG62" s="116"/>
      <c r="EH62" s="112"/>
      <c r="EI62" s="116"/>
      <c r="EJ62" s="112"/>
      <c r="EK62" s="116"/>
      <c r="EL62" s="112"/>
      <c r="EM62" s="116"/>
      <c r="EN62" s="112"/>
      <c r="EO62" s="116"/>
      <c r="EP62" s="112"/>
      <c r="EQ62" s="116"/>
      <c r="ER62" s="112"/>
      <c r="ES62" s="116"/>
      <c r="ET62" s="112"/>
      <c r="EU62" s="116"/>
      <c r="EV62" s="112"/>
      <c r="EW62" s="116"/>
      <c r="EX62" s="112"/>
      <c r="EY62" s="116"/>
      <c r="EZ62" s="112"/>
      <c r="FA62" s="116"/>
      <c r="FB62" s="112"/>
      <c r="FC62" s="116"/>
      <c r="FD62" s="112"/>
      <c r="FE62" s="116"/>
      <c r="FF62" s="112"/>
      <c r="FG62" s="116"/>
      <c r="FH62" s="112"/>
      <c r="FI62" s="116"/>
      <c r="FJ62" s="112"/>
      <c r="FK62" s="116"/>
      <c r="FL62" s="112"/>
      <c r="FM62" s="116"/>
      <c r="FN62" s="112"/>
      <c r="FO62" s="116"/>
      <c r="FP62" s="112"/>
      <c r="FQ62" s="116"/>
      <c r="FR62" s="112"/>
      <c r="FS62" s="116"/>
      <c r="FT62" s="112"/>
      <c r="FU62" s="116"/>
      <c r="FV62" s="112"/>
      <c r="FW62" s="116"/>
      <c r="FX62" s="112"/>
      <c r="FY62" s="116"/>
      <c r="FZ62" s="112"/>
      <c r="GA62" s="116"/>
      <c r="GB62" s="112"/>
      <c r="GC62" s="116"/>
      <c r="GD62" s="112"/>
      <c r="GE62" s="116"/>
      <c r="GF62" s="112"/>
      <c r="GG62" s="116"/>
      <c r="GH62" s="112"/>
      <c r="GI62" s="116"/>
      <c r="GJ62" s="112"/>
      <c r="GK62" s="116"/>
      <c r="GL62" s="112"/>
      <c r="GM62" s="116"/>
      <c r="GN62" s="112"/>
      <c r="GO62" s="116"/>
      <c r="GP62" s="112"/>
      <c r="GQ62" s="116"/>
      <c r="GR62" s="112"/>
      <c r="GS62" s="116"/>
      <c r="GT62" s="112"/>
      <c r="GU62" s="116"/>
      <c r="GV62" s="112"/>
      <c r="GW62" s="116"/>
      <c r="GX62" s="112"/>
      <c r="GY62" s="116"/>
      <c r="GZ62" s="112"/>
      <c r="HA62" s="116"/>
      <c r="HB62" s="112"/>
      <c r="HC62" s="116"/>
      <c r="HD62" s="112"/>
      <c r="HE62" s="116"/>
      <c r="HF62" s="112"/>
      <c r="HG62" s="116"/>
      <c r="HH62" s="112"/>
      <c r="HI62" s="116"/>
      <c r="HJ62" s="112"/>
      <c r="HK62" s="116"/>
      <c r="HL62" s="112"/>
      <c r="HM62" s="116"/>
      <c r="HN62" s="112"/>
      <c r="HO62" s="116"/>
      <c r="HP62" s="112"/>
      <c r="HQ62" s="116"/>
      <c r="HR62" s="112"/>
      <c r="HS62" s="116"/>
      <c r="HT62" s="112"/>
      <c r="HU62" s="116"/>
      <c r="HV62" s="112"/>
      <c r="HW62" s="116"/>
      <c r="HX62" s="112"/>
      <c r="HY62" s="116"/>
      <c r="HZ62" s="112"/>
      <c r="IA62" s="116"/>
      <c r="IB62" s="112"/>
      <c r="IC62" s="116"/>
      <c r="ID62" s="112"/>
      <c r="IE62" s="116"/>
      <c r="IF62" s="112"/>
      <c r="IG62" s="116"/>
      <c r="IH62" s="112"/>
      <c r="II62" s="116"/>
      <c r="IJ62" s="112"/>
      <c r="IK62" s="116"/>
      <c r="IL62" s="112"/>
      <c r="IM62" s="116"/>
      <c r="IN62" s="112"/>
      <c r="IO62" s="116"/>
      <c r="IP62" s="112"/>
      <c r="IQ62" s="116"/>
      <c r="IR62" s="112"/>
      <c r="IS62" s="116"/>
      <c r="IT62" s="112"/>
      <c r="IU62" s="116"/>
      <c r="IV62" s="112"/>
    </row>
    <row r="63" spans="1:256" s="70" customFormat="1" ht="18" customHeight="1" thickBot="1">
      <c r="A63" s="95" t="s">
        <v>79</v>
      </c>
      <c r="B63" s="121">
        <v>5</v>
      </c>
      <c r="C63" s="610" t="str">
        <f>IF(B64='Travel Request'!AA65,"","OUT OF BALANCE")</f>
        <v/>
      </c>
      <c r="D63" s="611"/>
      <c r="E63" s="611"/>
      <c r="F63" s="611"/>
      <c r="G63" s="611"/>
      <c r="H63" s="612"/>
      <c r="I63" s="116"/>
      <c r="J63" s="112"/>
      <c r="K63" s="116"/>
      <c r="L63" s="112"/>
      <c r="M63" s="116"/>
      <c r="N63" s="112"/>
      <c r="O63" s="116"/>
      <c r="P63" s="112"/>
      <c r="Q63" s="116"/>
      <c r="R63" s="112"/>
      <c r="S63" s="116"/>
      <c r="T63" s="112"/>
      <c r="U63" s="116"/>
      <c r="V63" s="112"/>
      <c r="W63" s="116"/>
      <c r="X63" s="112"/>
      <c r="Y63" s="116"/>
      <c r="Z63" s="112"/>
      <c r="AA63" s="116"/>
      <c r="AB63" s="112"/>
      <c r="AC63" s="116"/>
      <c r="AD63" s="112"/>
      <c r="AE63" s="116"/>
      <c r="AF63" s="112"/>
      <c r="AG63" s="116"/>
      <c r="AH63" s="112"/>
      <c r="AI63" s="116"/>
      <c r="AJ63" s="112"/>
      <c r="AK63" s="116"/>
      <c r="AL63" s="112"/>
      <c r="AM63" s="116"/>
      <c r="AN63" s="112"/>
      <c r="AO63" s="116"/>
      <c r="AP63" s="112"/>
      <c r="AQ63" s="116"/>
      <c r="AR63" s="112"/>
      <c r="AS63" s="116"/>
      <c r="AT63" s="112"/>
      <c r="AU63" s="116"/>
      <c r="AV63" s="112"/>
      <c r="AW63" s="116"/>
      <c r="AX63" s="112"/>
      <c r="AY63" s="116"/>
      <c r="AZ63" s="112"/>
      <c r="BA63" s="116"/>
      <c r="BB63" s="112"/>
      <c r="BC63" s="116"/>
      <c r="BD63" s="112"/>
      <c r="BE63" s="116"/>
      <c r="BF63" s="112"/>
      <c r="BG63" s="116"/>
      <c r="BH63" s="112"/>
      <c r="BI63" s="116"/>
      <c r="BJ63" s="112"/>
      <c r="BK63" s="116"/>
      <c r="BL63" s="112"/>
      <c r="BM63" s="116"/>
      <c r="BN63" s="112"/>
      <c r="BO63" s="116"/>
      <c r="BP63" s="112"/>
      <c r="BQ63" s="116"/>
      <c r="BR63" s="112"/>
      <c r="BS63" s="116"/>
      <c r="BT63" s="112"/>
      <c r="BU63" s="116"/>
      <c r="BV63" s="112"/>
      <c r="BW63" s="116"/>
      <c r="BX63" s="112"/>
      <c r="BY63" s="116"/>
      <c r="BZ63" s="112"/>
      <c r="CA63" s="116"/>
      <c r="CB63" s="112"/>
      <c r="CC63" s="116"/>
      <c r="CD63" s="112"/>
      <c r="CE63" s="116"/>
      <c r="CF63" s="112"/>
      <c r="CG63" s="116"/>
      <c r="CH63" s="112"/>
      <c r="CI63" s="116"/>
      <c r="CJ63" s="112"/>
      <c r="CK63" s="116"/>
      <c r="CL63" s="112"/>
      <c r="CM63" s="116"/>
      <c r="CN63" s="112"/>
      <c r="CO63" s="116"/>
      <c r="CP63" s="112"/>
      <c r="CQ63" s="116"/>
      <c r="CR63" s="112"/>
      <c r="CS63" s="116"/>
      <c r="CT63" s="112"/>
      <c r="CU63" s="116"/>
      <c r="CV63" s="112"/>
      <c r="CW63" s="116"/>
      <c r="CX63" s="112"/>
      <c r="CY63" s="116"/>
      <c r="CZ63" s="112"/>
      <c r="DA63" s="116"/>
      <c r="DB63" s="112"/>
      <c r="DC63" s="116"/>
      <c r="DD63" s="112"/>
      <c r="DE63" s="116"/>
      <c r="DF63" s="112"/>
      <c r="DG63" s="116"/>
      <c r="DH63" s="112"/>
      <c r="DI63" s="116"/>
      <c r="DJ63" s="112"/>
      <c r="DK63" s="116"/>
      <c r="DL63" s="112"/>
      <c r="DM63" s="116"/>
      <c r="DN63" s="112"/>
      <c r="DO63" s="116"/>
      <c r="DP63" s="112"/>
      <c r="DQ63" s="116"/>
      <c r="DR63" s="112"/>
      <c r="DS63" s="116"/>
      <c r="DT63" s="112"/>
      <c r="DU63" s="116"/>
      <c r="DV63" s="112"/>
      <c r="DW63" s="116"/>
      <c r="DX63" s="112"/>
      <c r="DY63" s="116"/>
      <c r="DZ63" s="112"/>
      <c r="EA63" s="116"/>
      <c r="EB63" s="112"/>
      <c r="EC63" s="116"/>
      <c r="ED63" s="112"/>
      <c r="EE63" s="116"/>
      <c r="EF63" s="112"/>
      <c r="EG63" s="116"/>
      <c r="EH63" s="112"/>
      <c r="EI63" s="116"/>
      <c r="EJ63" s="112"/>
      <c r="EK63" s="116"/>
      <c r="EL63" s="112"/>
      <c r="EM63" s="116"/>
      <c r="EN63" s="112"/>
      <c r="EO63" s="116"/>
      <c r="EP63" s="112"/>
      <c r="EQ63" s="116"/>
      <c r="ER63" s="112"/>
      <c r="ES63" s="116"/>
      <c r="ET63" s="112"/>
      <c r="EU63" s="116"/>
      <c r="EV63" s="112"/>
      <c r="EW63" s="116"/>
      <c r="EX63" s="112"/>
      <c r="EY63" s="116"/>
      <c r="EZ63" s="112"/>
      <c r="FA63" s="116"/>
      <c r="FB63" s="112"/>
      <c r="FC63" s="116"/>
      <c r="FD63" s="112"/>
      <c r="FE63" s="116"/>
      <c r="FF63" s="112"/>
      <c r="FG63" s="116"/>
      <c r="FH63" s="112"/>
      <c r="FI63" s="116"/>
      <c r="FJ63" s="112"/>
      <c r="FK63" s="116"/>
      <c r="FL63" s="112"/>
      <c r="FM63" s="116"/>
      <c r="FN63" s="112"/>
      <c r="FO63" s="116"/>
      <c r="FP63" s="112"/>
      <c r="FQ63" s="116"/>
      <c r="FR63" s="112"/>
      <c r="FS63" s="116"/>
      <c r="FT63" s="112"/>
      <c r="FU63" s="116"/>
      <c r="FV63" s="112"/>
      <c r="FW63" s="116"/>
      <c r="FX63" s="112"/>
      <c r="FY63" s="116"/>
      <c r="FZ63" s="112"/>
      <c r="GA63" s="116"/>
      <c r="GB63" s="112"/>
      <c r="GC63" s="116"/>
      <c r="GD63" s="112"/>
      <c r="GE63" s="116"/>
      <c r="GF63" s="112"/>
      <c r="GG63" s="116"/>
      <c r="GH63" s="112"/>
      <c r="GI63" s="116"/>
      <c r="GJ63" s="112"/>
      <c r="GK63" s="116"/>
      <c r="GL63" s="112"/>
      <c r="GM63" s="116"/>
      <c r="GN63" s="112"/>
      <c r="GO63" s="116"/>
      <c r="GP63" s="112"/>
      <c r="GQ63" s="116"/>
      <c r="GR63" s="112"/>
      <c r="GS63" s="116"/>
      <c r="GT63" s="112"/>
      <c r="GU63" s="116"/>
      <c r="GV63" s="112"/>
      <c r="GW63" s="116"/>
      <c r="GX63" s="112"/>
      <c r="GY63" s="116"/>
      <c r="GZ63" s="112"/>
      <c r="HA63" s="116"/>
      <c r="HB63" s="112"/>
      <c r="HC63" s="116"/>
      <c r="HD63" s="112"/>
      <c r="HE63" s="116"/>
      <c r="HF63" s="112"/>
      <c r="HG63" s="116"/>
      <c r="HH63" s="112"/>
      <c r="HI63" s="116"/>
      <c r="HJ63" s="112"/>
      <c r="HK63" s="116"/>
      <c r="HL63" s="112"/>
      <c r="HM63" s="116"/>
      <c r="HN63" s="112"/>
      <c r="HO63" s="116"/>
      <c r="HP63" s="112"/>
      <c r="HQ63" s="116"/>
      <c r="HR63" s="112"/>
      <c r="HS63" s="116"/>
      <c r="HT63" s="112"/>
      <c r="HU63" s="116"/>
      <c r="HV63" s="112"/>
      <c r="HW63" s="116"/>
      <c r="HX63" s="112"/>
      <c r="HY63" s="116"/>
      <c r="HZ63" s="112"/>
      <c r="IA63" s="116"/>
      <c r="IB63" s="112"/>
      <c r="IC63" s="116"/>
      <c r="ID63" s="112"/>
      <c r="IE63" s="116"/>
      <c r="IF63" s="112"/>
      <c r="IG63" s="116"/>
      <c r="IH63" s="112"/>
      <c r="II63" s="116"/>
      <c r="IJ63" s="112"/>
      <c r="IK63" s="116"/>
      <c r="IL63" s="112"/>
      <c r="IM63" s="116"/>
      <c r="IN63" s="112"/>
      <c r="IO63" s="116"/>
      <c r="IP63" s="112"/>
      <c r="IQ63" s="116"/>
      <c r="IR63" s="112"/>
      <c r="IS63" s="116"/>
      <c r="IT63" s="112"/>
      <c r="IU63" s="116"/>
      <c r="IV63" s="112"/>
    </row>
    <row r="64" spans="1:256" s="70" customFormat="1" ht="18" customHeight="1" thickTop="1" thickBot="1">
      <c r="A64" s="104" t="s">
        <v>80</v>
      </c>
      <c r="B64" s="122">
        <f>SUM(B60:B63)</f>
        <v>46</v>
      </c>
      <c r="C64" s="613"/>
      <c r="D64" s="614"/>
      <c r="E64" s="614"/>
      <c r="F64" s="614"/>
      <c r="G64" s="614"/>
      <c r="H64" s="615"/>
      <c r="I64" s="63"/>
      <c r="J64" s="112"/>
      <c r="K64" s="63"/>
      <c r="L64" s="112"/>
      <c r="M64" s="63"/>
      <c r="N64" s="112"/>
      <c r="O64" s="63"/>
      <c r="P64" s="112"/>
      <c r="Q64" s="63"/>
      <c r="R64" s="112"/>
      <c r="S64" s="63"/>
      <c r="T64" s="112"/>
      <c r="U64" s="63"/>
      <c r="V64" s="112"/>
      <c r="W64" s="63"/>
      <c r="X64" s="112"/>
      <c r="Y64" s="63"/>
      <c r="Z64" s="112"/>
      <c r="AA64" s="63"/>
      <c r="AB64" s="112"/>
      <c r="AC64" s="63"/>
      <c r="AD64" s="112"/>
      <c r="AE64" s="63"/>
      <c r="AF64" s="112"/>
      <c r="AG64" s="63"/>
      <c r="AH64" s="112"/>
      <c r="AI64" s="63"/>
      <c r="AJ64" s="112"/>
      <c r="AK64" s="63"/>
      <c r="AL64" s="112"/>
      <c r="AM64" s="63"/>
      <c r="AN64" s="112"/>
      <c r="AO64" s="63"/>
      <c r="AP64" s="112"/>
      <c r="AQ64" s="63"/>
      <c r="AR64" s="112"/>
      <c r="AS64" s="63"/>
      <c r="AT64" s="112"/>
      <c r="AU64" s="63"/>
      <c r="AV64" s="112"/>
      <c r="AW64" s="63"/>
      <c r="AX64" s="112"/>
      <c r="AY64" s="63"/>
      <c r="AZ64" s="112"/>
      <c r="BA64" s="63"/>
      <c r="BB64" s="112"/>
      <c r="BC64" s="63"/>
      <c r="BD64" s="112"/>
      <c r="BE64" s="63"/>
      <c r="BF64" s="112"/>
      <c r="BG64" s="63"/>
      <c r="BH64" s="112"/>
      <c r="BI64" s="63"/>
      <c r="BJ64" s="112"/>
      <c r="BK64" s="63"/>
      <c r="BL64" s="112"/>
      <c r="BM64" s="63"/>
      <c r="BN64" s="112"/>
      <c r="BO64" s="63"/>
      <c r="BP64" s="112"/>
      <c r="BQ64" s="63"/>
      <c r="BR64" s="112"/>
      <c r="BS64" s="63"/>
      <c r="BT64" s="112"/>
      <c r="BU64" s="63"/>
      <c r="BV64" s="112"/>
      <c r="BW64" s="63"/>
      <c r="BX64" s="112"/>
      <c r="BY64" s="63"/>
      <c r="BZ64" s="112"/>
      <c r="CA64" s="63"/>
      <c r="CB64" s="112"/>
      <c r="CC64" s="63"/>
      <c r="CD64" s="112"/>
      <c r="CE64" s="63"/>
      <c r="CF64" s="112"/>
      <c r="CG64" s="63"/>
      <c r="CH64" s="112"/>
      <c r="CI64" s="63"/>
      <c r="CJ64" s="112"/>
      <c r="CK64" s="63"/>
      <c r="CL64" s="112"/>
      <c r="CM64" s="63"/>
      <c r="CN64" s="112"/>
      <c r="CO64" s="63"/>
      <c r="CP64" s="112"/>
      <c r="CQ64" s="63"/>
      <c r="CR64" s="112"/>
      <c r="CS64" s="63"/>
      <c r="CT64" s="112"/>
      <c r="CU64" s="63"/>
      <c r="CV64" s="112"/>
      <c r="CW64" s="63"/>
      <c r="CX64" s="112"/>
      <c r="CY64" s="63"/>
      <c r="CZ64" s="112"/>
      <c r="DA64" s="63"/>
      <c r="DB64" s="112"/>
      <c r="DC64" s="63"/>
      <c r="DD64" s="112"/>
      <c r="DE64" s="63"/>
      <c r="DF64" s="112"/>
      <c r="DG64" s="63"/>
      <c r="DH64" s="112"/>
      <c r="DI64" s="63"/>
      <c r="DJ64" s="112"/>
      <c r="DK64" s="63"/>
      <c r="DL64" s="112"/>
      <c r="DM64" s="63"/>
      <c r="DN64" s="112"/>
      <c r="DO64" s="63"/>
      <c r="DP64" s="112"/>
      <c r="DQ64" s="63"/>
      <c r="DR64" s="112"/>
      <c r="DS64" s="63"/>
      <c r="DT64" s="112"/>
      <c r="DU64" s="63"/>
      <c r="DV64" s="112"/>
      <c r="DW64" s="63"/>
      <c r="DX64" s="112"/>
      <c r="DY64" s="63"/>
      <c r="DZ64" s="112"/>
      <c r="EA64" s="63"/>
      <c r="EB64" s="112"/>
      <c r="EC64" s="63"/>
      <c r="ED64" s="112"/>
      <c r="EE64" s="63"/>
      <c r="EF64" s="112"/>
      <c r="EG64" s="63"/>
      <c r="EH64" s="112"/>
      <c r="EI64" s="63"/>
      <c r="EJ64" s="112"/>
      <c r="EK64" s="63"/>
      <c r="EL64" s="112"/>
      <c r="EM64" s="63"/>
      <c r="EN64" s="112"/>
      <c r="EO64" s="63"/>
      <c r="EP64" s="112"/>
      <c r="EQ64" s="63"/>
      <c r="ER64" s="112"/>
      <c r="ES64" s="63"/>
      <c r="ET64" s="112"/>
      <c r="EU64" s="63"/>
      <c r="EV64" s="112"/>
      <c r="EW64" s="63"/>
      <c r="EX64" s="112"/>
      <c r="EY64" s="63"/>
      <c r="EZ64" s="112"/>
      <c r="FA64" s="63"/>
      <c r="FB64" s="112"/>
      <c r="FC64" s="63"/>
      <c r="FD64" s="112"/>
      <c r="FE64" s="63"/>
      <c r="FF64" s="112"/>
      <c r="FG64" s="63"/>
      <c r="FH64" s="112"/>
      <c r="FI64" s="63"/>
      <c r="FJ64" s="112"/>
      <c r="FK64" s="63"/>
      <c r="FL64" s="112"/>
      <c r="FM64" s="63"/>
      <c r="FN64" s="112"/>
      <c r="FO64" s="63"/>
      <c r="FP64" s="112"/>
      <c r="FQ64" s="63"/>
      <c r="FR64" s="112"/>
      <c r="FS64" s="63"/>
      <c r="FT64" s="112"/>
      <c r="FU64" s="63"/>
      <c r="FV64" s="112"/>
      <c r="FW64" s="63"/>
      <c r="FX64" s="112"/>
      <c r="FY64" s="63"/>
      <c r="FZ64" s="112"/>
      <c r="GA64" s="63"/>
      <c r="GB64" s="112"/>
      <c r="GC64" s="63"/>
      <c r="GD64" s="112"/>
      <c r="GE64" s="63"/>
      <c r="GF64" s="112"/>
      <c r="GG64" s="63"/>
      <c r="GH64" s="112"/>
      <c r="GI64" s="63"/>
      <c r="GJ64" s="112"/>
      <c r="GK64" s="63"/>
      <c r="GL64" s="112"/>
      <c r="GM64" s="63"/>
      <c r="GN64" s="112"/>
      <c r="GO64" s="63"/>
      <c r="GP64" s="112"/>
      <c r="GQ64" s="63"/>
      <c r="GR64" s="112"/>
      <c r="GS64" s="63"/>
      <c r="GT64" s="112"/>
      <c r="GU64" s="63"/>
      <c r="GV64" s="112"/>
      <c r="GW64" s="63"/>
      <c r="GX64" s="112"/>
      <c r="GY64" s="63"/>
      <c r="GZ64" s="112"/>
      <c r="HA64" s="63"/>
      <c r="HB64" s="112"/>
      <c r="HC64" s="63"/>
      <c r="HD64" s="112"/>
      <c r="HE64" s="63"/>
      <c r="HF64" s="112"/>
      <c r="HG64" s="63"/>
      <c r="HH64" s="112"/>
      <c r="HI64" s="63"/>
      <c r="HJ64" s="112"/>
      <c r="HK64" s="63"/>
      <c r="HL64" s="112"/>
      <c r="HM64" s="63"/>
      <c r="HN64" s="112"/>
      <c r="HO64" s="63"/>
      <c r="HP64" s="112"/>
      <c r="HQ64" s="63"/>
      <c r="HR64" s="112"/>
      <c r="HS64" s="63"/>
      <c r="HT64" s="112"/>
      <c r="HU64" s="63"/>
      <c r="HV64" s="112"/>
      <c r="HW64" s="63"/>
      <c r="HX64" s="112"/>
      <c r="HY64" s="63"/>
      <c r="HZ64" s="112"/>
      <c r="IA64" s="63"/>
      <c r="IB64" s="112"/>
      <c r="IC64" s="63"/>
      <c r="ID64" s="112"/>
      <c r="IE64" s="63"/>
      <c r="IF64" s="112"/>
      <c r="IG64" s="63"/>
      <c r="IH64" s="112"/>
      <c r="II64" s="63"/>
      <c r="IJ64" s="112"/>
      <c r="IK64" s="63"/>
      <c r="IL64" s="112"/>
      <c r="IM64" s="63"/>
      <c r="IN64" s="112"/>
      <c r="IO64" s="63"/>
      <c r="IP64" s="112"/>
      <c r="IQ64" s="63"/>
      <c r="IR64" s="112"/>
      <c r="IS64" s="63"/>
      <c r="IT64" s="112"/>
      <c r="IU64" s="63"/>
      <c r="IV64" s="112"/>
    </row>
    <row r="65" spans="1:13" s="70" customFormat="1" ht="32.25" customHeight="1" thickBot="1">
      <c r="A65" s="616" t="s">
        <v>81</v>
      </c>
      <c r="B65" s="617"/>
      <c r="C65" s="617"/>
      <c r="D65" s="617"/>
      <c r="E65" s="617"/>
      <c r="F65" s="617"/>
      <c r="G65" s="617"/>
      <c r="H65" s="618"/>
      <c r="K65" s="109"/>
      <c r="L65" s="107"/>
      <c r="M65" s="107"/>
    </row>
    <row r="66" spans="1:13">
      <c r="A66" s="123"/>
      <c r="B66" s="123"/>
      <c r="H66" s="112"/>
      <c r="I66" s="70"/>
      <c r="J66" s="70"/>
      <c r="K66" s="124"/>
      <c r="L66" s="124"/>
      <c r="M66" s="124"/>
    </row>
    <row r="67" spans="1:13">
      <c r="A67" s="123"/>
      <c r="B67" s="123"/>
      <c r="H67" s="112"/>
      <c r="I67" s="107"/>
      <c r="J67" s="107"/>
      <c r="K67" s="125"/>
      <c r="L67" s="111"/>
      <c r="M67" s="111"/>
    </row>
    <row r="68" spans="1:13">
      <c r="B68" s="123"/>
      <c r="H68" s="112"/>
      <c r="I68" s="124"/>
      <c r="J68" s="124"/>
      <c r="K68" s="126"/>
      <c r="L68" s="111"/>
      <c r="M68" s="111"/>
    </row>
    <row r="69" spans="1:13">
      <c r="B69" s="123"/>
      <c r="H69" s="112"/>
      <c r="I69" s="111"/>
      <c r="J69" s="111"/>
      <c r="K69" s="126"/>
    </row>
    <row r="70" spans="1:13">
      <c r="B70" s="123"/>
      <c r="H70" s="112"/>
      <c r="I70" s="111"/>
      <c r="J70" s="111"/>
      <c r="K70" s="126"/>
    </row>
    <row r="71" spans="1:13">
      <c r="B71" s="123"/>
      <c r="H71" s="112"/>
      <c r="J71" s="63"/>
      <c r="K71" s="126"/>
    </row>
    <row r="72" spans="1:13">
      <c r="B72" s="123"/>
      <c r="H72" s="112"/>
      <c r="J72" s="63"/>
      <c r="K72" s="125"/>
    </row>
    <row r="73" spans="1:13">
      <c r="B73" s="123"/>
      <c r="H73" s="112"/>
      <c r="J73" s="63"/>
      <c r="K73" s="125"/>
    </row>
    <row r="74" spans="1:13">
      <c r="B74" s="123"/>
      <c r="H74" s="112"/>
      <c r="J74" s="63"/>
      <c r="K74" s="125"/>
    </row>
    <row r="75" spans="1:13">
      <c r="H75" s="112"/>
      <c r="J75" s="63"/>
      <c r="K75" s="126"/>
    </row>
    <row r="76" spans="1:13">
      <c r="H76" s="112"/>
      <c r="J76" s="63"/>
      <c r="K76" s="126"/>
    </row>
    <row r="77" spans="1:13">
      <c r="J77" s="63"/>
      <c r="K77" s="126"/>
    </row>
    <row r="78" spans="1:13">
      <c r="J78" s="63"/>
      <c r="K78" s="126"/>
    </row>
    <row r="79" spans="1:13">
      <c r="J79" s="63"/>
      <c r="K79" s="125"/>
    </row>
    <row r="80" spans="1:13">
      <c r="K80" s="125"/>
    </row>
    <row r="81" spans="11:11">
      <c r="K81" s="125"/>
    </row>
    <row r="82" spans="11:11">
      <c r="K82" s="126"/>
    </row>
    <row r="83" spans="11:11">
      <c r="K83" s="126"/>
    </row>
    <row r="84" spans="11:11">
      <c r="K84" s="126"/>
    </row>
    <row r="85" spans="11:11">
      <c r="K85" s="126"/>
    </row>
    <row r="86" spans="11:11">
      <c r="K86" s="125"/>
    </row>
  </sheetData>
  <sheetProtection password="DB2D" sheet="1" objects="1" scenarios="1"/>
  <mergeCells count="26">
    <mergeCell ref="C14:H15"/>
    <mergeCell ref="A1:J1"/>
    <mergeCell ref="E2:F2"/>
    <mergeCell ref="I2:J3"/>
    <mergeCell ref="C3:H3"/>
    <mergeCell ref="A9:G9"/>
    <mergeCell ref="C4:D4"/>
    <mergeCell ref="F4:G4"/>
    <mergeCell ref="C5:D5"/>
    <mergeCell ref="F5:G5"/>
    <mergeCell ref="C63:H64"/>
    <mergeCell ref="A65:H65"/>
    <mergeCell ref="A7:H8"/>
    <mergeCell ref="C49:H50"/>
    <mergeCell ref="A51:H51"/>
    <mergeCell ref="C56:H57"/>
    <mergeCell ref="A58:H58"/>
    <mergeCell ref="C35:H36"/>
    <mergeCell ref="A37:H37"/>
    <mergeCell ref="C42:H43"/>
    <mergeCell ref="A16:H16"/>
    <mergeCell ref="A44:H44"/>
    <mergeCell ref="C21:H22"/>
    <mergeCell ref="A23:H23"/>
    <mergeCell ref="C28:H29"/>
    <mergeCell ref="A30:H30"/>
  </mergeCells>
  <phoneticPr fontId="14" type="noConversion"/>
  <conditionalFormatting sqref="C14:H15 C21:H22 C28:H29 C35:H36 C42:H43 C49:H50 C56:H57 C63:H64">
    <cfRule type="cellIs" dxfId="0" priority="1" stopIfTrue="1" operator="equal">
      <formula>"OUT OF BALANCE"</formula>
    </cfRule>
  </conditionalFormatting>
  <hyperlinks>
    <hyperlink ref="C3:H3" r:id="rId1" display="U.S. General Services Administration per diem travel rates "/>
    <hyperlink ref="A65" r:id="rId2" display="http://www.gsa.gov/Portal/gsa/ep/contentView.do?contentType=GSA_BASIC&amp;contentId=17943"/>
  </hyperlinks>
  <pageMargins left="0.24" right="0.23" top="0.17" bottom="0.16" header="0.17" footer="0.16"/>
  <pageSetup scale="65" orientation="portrait" r:id="rId3"/>
  <headerFooter alignWithMargins="0"/>
  <rowBreaks count="1" manualBreakCount="1">
    <brk id="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Travel Request</vt:lpstr>
      <vt:lpstr>Travel PVE</vt:lpstr>
      <vt:lpstr>Standards</vt:lpstr>
      <vt:lpstr>Standards!Print_Area</vt:lpstr>
      <vt:lpstr>'Travel Request'!Print_Area</vt:lpstr>
      <vt:lpstr>'Travel Request'!Print_Titles</vt:lpstr>
    </vt:vector>
  </TitlesOfParts>
  <Company>Department of Public Safety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jkirkpatrick</dc:creator>
  <cp:lastModifiedBy>Department Of Public Safety</cp:lastModifiedBy>
  <cp:lastPrinted>2013-09-05T20:25:00Z</cp:lastPrinted>
  <dcterms:created xsi:type="dcterms:W3CDTF">2009-06-19T22:54:00Z</dcterms:created>
  <dcterms:modified xsi:type="dcterms:W3CDTF">2014-04-03T20:25:57Z</dcterms:modified>
</cp:coreProperties>
</file>